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0" yWindow="65386" windowWidth="5835" windowHeight="6330" tabRatio="995" activeTab="0"/>
  </bookViews>
  <sheets>
    <sheet name="세출총괄(기능별) " sheetId="1" r:id="rId1"/>
    <sheet name="세출총괄(기능별) (일반)" sheetId="2" r:id="rId2"/>
    <sheet name="세출총괄(기능별) (특별)" sheetId="3" r:id="rId3"/>
    <sheet name="성질 (2)" sheetId="4" state="hidden" r:id="rId4"/>
  </sheets>
  <definedNames>
    <definedName name="_xlnm.Print_Titles" localSheetId="3">'성질 (2)'!$3:$4</definedName>
    <definedName name="_xlnm.Print_Titles" localSheetId="0">'세출총괄(기능별) '!$1:$4</definedName>
    <definedName name="_xlnm.Print_Titles" localSheetId="1">'세출총괄(기능별) (일반)'!$1:$4</definedName>
    <definedName name="_xlnm.Print_Titles" localSheetId="2">'세출총괄(기능별) (특별)'!$1:$4</definedName>
  </definedNames>
  <calcPr fullCalcOnLoad="1"/>
</workbook>
</file>

<file path=xl/sharedStrings.xml><?xml version="1.0" encoding="utf-8"?>
<sst xmlns="http://schemas.openxmlformats.org/spreadsheetml/2006/main" count="426" uniqueCount="316">
  <si>
    <t>(단위 : 천원)</t>
  </si>
  <si>
    <t>증  감  액</t>
  </si>
  <si>
    <t>구성비</t>
  </si>
  <si>
    <t>증감률</t>
  </si>
  <si>
    <t>합        계</t>
  </si>
  <si>
    <t>100 인건비</t>
  </si>
  <si>
    <t>101 인건비</t>
  </si>
  <si>
    <t>01 기본급</t>
  </si>
  <si>
    <t>02 수당</t>
  </si>
  <si>
    <t>03 기타직보수</t>
  </si>
  <si>
    <t>04 일용인부임</t>
  </si>
  <si>
    <t>200 물건비</t>
  </si>
  <si>
    <t>201 일반운영비</t>
  </si>
  <si>
    <t>202 여비</t>
  </si>
  <si>
    <t>01 국내여비</t>
  </si>
  <si>
    <t>03 국외여비</t>
  </si>
  <si>
    <t>04 외빈초청여비</t>
  </si>
  <si>
    <t>203 업무추진비</t>
  </si>
  <si>
    <t>204 복리후생비</t>
  </si>
  <si>
    <t>205 의회비</t>
  </si>
  <si>
    <t>01 의정활동비</t>
  </si>
  <si>
    <t>02 회의수당</t>
  </si>
  <si>
    <t>03 국내여비</t>
  </si>
  <si>
    <t>04 해외여비</t>
  </si>
  <si>
    <t>06 기관운영업무추진비</t>
  </si>
  <si>
    <t>206 재료비</t>
  </si>
  <si>
    <t>01 재료비</t>
  </si>
  <si>
    <t>02 일시사역인부임</t>
  </si>
  <si>
    <t>207 연구개발비</t>
  </si>
  <si>
    <t>01 학술용역비</t>
  </si>
  <si>
    <t>02 전산개발비</t>
  </si>
  <si>
    <t>03 시험연구비</t>
  </si>
  <si>
    <t>300 이전경비</t>
  </si>
  <si>
    <t>301 일반보상금</t>
  </si>
  <si>
    <t>01 사회보장적수혜금</t>
  </si>
  <si>
    <t>03 의용소방대지원경비</t>
  </si>
  <si>
    <t>07 민간인해외여비</t>
  </si>
  <si>
    <t>08 공익근무요원보상금</t>
  </si>
  <si>
    <t>303 포상금</t>
  </si>
  <si>
    <t>304 연금부담금등</t>
  </si>
  <si>
    <t>01 연금부담금</t>
  </si>
  <si>
    <t>305 배상금등</t>
  </si>
  <si>
    <t>306 출연금</t>
  </si>
  <si>
    <t>307 민간이전</t>
  </si>
  <si>
    <t>01 의료및구료비</t>
  </si>
  <si>
    <t>01 자치단체경상보조금</t>
  </si>
  <si>
    <t>311 차입금이자</t>
  </si>
  <si>
    <t>400 자본지출</t>
  </si>
  <si>
    <t>401 시설비및부대비</t>
  </si>
  <si>
    <t>01 시설비</t>
  </si>
  <si>
    <t>02 감리비</t>
  </si>
  <si>
    <t>03 시설부대비</t>
  </si>
  <si>
    <t>402 민간자본이전</t>
  </si>
  <si>
    <t>01 민간자본보조</t>
  </si>
  <si>
    <t>02 민간대행사업비</t>
  </si>
  <si>
    <t>01 자치단체자본보조</t>
  </si>
  <si>
    <t>405 자산취득비</t>
  </si>
  <si>
    <t>01 자산및물품취득비</t>
  </si>
  <si>
    <t>02 도서구입비</t>
  </si>
  <si>
    <t>500 융자및출자</t>
  </si>
  <si>
    <t>501 융자금</t>
  </si>
  <si>
    <t>01 민간융자금</t>
  </si>
  <si>
    <t>600 보전재원</t>
  </si>
  <si>
    <t>601 차입금원금</t>
  </si>
  <si>
    <t>700 내부거래</t>
  </si>
  <si>
    <t>801 예비비</t>
  </si>
  <si>
    <t>802 반환금기타</t>
  </si>
  <si>
    <t xml:space="preserve">  (2) 성 질 별</t>
  </si>
  <si>
    <t>(단위 : 천원)</t>
  </si>
  <si>
    <t>구        분</t>
  </si>
  <si>
    <t>예  산  액</t>
  </si>
  <si>
    <t>전년도예산액</t>
  </si>
  <si>
    <t>01 일반운영비</t>
  </si>
  <si>
    <t>02 행사지원비</t>
  </si>
  <si>
    <t>05 의정운영공통업무추진비</t>
  </si>
  <si>
    <t>07 의장단협의체부담금</t>
  </si>
  <si>
    <t>02 장학금및학자금</t>
  </si>
  <si>
    <t>09 행사실비보상금</t>
  </si>
  <si>
    <t>10 예술단원·운동부등보상</t>
  </si>
  <si>
    <t>11 기타보상금</t>
  </si>
  <si>
    <t>302 이주및재해보상금</t>
  </si>
  <si>
    <t>02 재해보상금</t>
  </si>
  <si>
    <t>02 국민건강보험금</t>
  </si>
  <si>
    <t>03 의원상해부담금</t>
  </si>
  <si>
    <t>01 출연금</t>
  </si>
  <si>
    <t>02 민간경상보조</t>
  </si>
  <si>
    <t>03 사회단체보조금</t>
  </si>
  <si>
    <t>04 민간행사보조·위탁</t>
  </si>
  <si>
    <t>05 민간위탁금</t>
  </si>
  <si>
    <t>07 연금지급금</t>
  </si>
  <si>
    <t>308 자치단체등이전</t>
  </si>
  <si>
    <t>02 징수교부금</t>
  </si>
  <si>
    <t>04 재정보전금</t>
  </si>
  <si>
    <t>05 자치단체간부담금</t>
  </si>
  <si>
    <t>06 교육기관에대한보조금</t>
  </si>
  <si>
    <t>08 기타부담금</t>
  </si>
  <si>
    <t>309 공기업경상전출금</t>
  </si>
  <si>
    <t>01 시도지역개발기금융자금상환이자</t>
  </si>
  <si>
    <t>03 기타차입금상환이자</t>
  </si>
  <si>
    <t>403 자치단체등자본이전</t>
  </si>
  <si>
    <t>02 공기관등에대한대행사업비</t>
  </si>
  <si>
    <t>03 예비군육성지원자본보조</t>
  </si>
  <si>
    <t>02 통화금융기관융자금</t>
  </si>
  <si>
    <t>01 시도지역개발기금융자금상환</t>
  </si>
  <si>
    <t>04 기타국내차입금상환</t>
  </si>
  <si>
    <t>701 기타회계전출금</t>
  </si>
  <si>
    <t>702 기금전출금</t>
  </si>
  <si>
    <t>703 교육비특별회계전출금</t>
  </si>
  <si>
    <t>800 예비비및기타</t>
  </si>
  <si>
    <t>01 국고보조금반환금</t>
  </si>
  <si>
    <t>03 과오납금등</t>
  </si>
  <si>
    <r>
      <t>1</t>
    </r>
    <r>
      <rPr>
        <sz val="12"/>
        <rFont val="바탕체"/>
        <family val="1"/>
      </rPr>
      <t>11</t>
    </r>
  </si>
  <si>
    <r>
      <t>1</t>
    </r>
    <r>
      <rPr>
        <sz val="12"/>
        <rFont val="바탕체"/>
        <family val="1"/>
      </rPr>
      <t>42</t>
    </r>
  </si>
  <si>
    <r>
      <t>1</t>
    </r>
    <r>
      <rPr>
        <sz val="12"/>
        <rFont val="바탕체"/>
        <family val="1"/>
      </rPr>
      <t>43</t>
    </r>
  </si>
  <si>
    <t>산업금융지원</t>
  </si>
  <si>
    <t>산업단지</t>
  </si>
  <si>
    <t>다. 세출총괄표</t>
  </si>
  <si>
    <r>
      <t xml:space="preserve">구         </t>
    </r>
    <r>
      <rPr>
        <sz val="12"/>
        <rFont val="바탕체"/>
        <family val="1"/>
      </rPr>
      <t xml:space="preserve">   </t>
    </r>
    <r>
      <rPr>
        <sz val="12"/>
        <rFont val="바탕체"/>
        <family val="1"/>
      </rPr>
      <t xml:space="preserve">     분</t>
    </r>
  </si>
  <si>
    <r>
      <t xml:space="preserve">예 </t>
    </r>
    <r>
      <rPr>
        <sz val="12"/>
        <rFont val="바탕체"/>
        <family val="1"/>
      </rPr>
      <t xml:space="preserve"> </t>
    </r>
    <r>
      <rPr>
        <sz val="12"/>
        <rFont val="바탕체"/>
        <family val="1"/>
      </rPr>
      <t>산</t>
    </r>
    <r>
      <rPr>
        <sz val="12"/>
        <rFont val="바탕체"/>
        <family val="1"/>
      </rPr>
      <t xml:space="preserve">  </t>
    </r>
    <r>
      <rPr>
        <sz val="12"/>
        <rFont val="바탕체"/>
        <family val="1"/>
      </rPr>
      <t>액</t>
    </r>
  </si>
  <si>
    <t>전년도예산액</t>
  </si>
  <si>
    <t>비교증감</t>
  </si>
  <si>
    <t>구성비
%</t>
  </si>
  <si>
    <t>증감율
%</t>
  </si>
  <si>
    <r>
      <t xml:space="preserve">총 </t>
    </r>
    <r>
      <rPr>
        <sz val="12"/>
        <rFont val="바탕체"/>
        <family val="1"/>
      </rPr>
      <t xml:space="preserve">           </t>
    </r>
    <r>
      <rPr>
        <sz val="12"/>
        <rFont val="바탕체"/>
        <family val="1"/>
      </rPr>
      <t xml:space="preserve"> 계</t>
    </r>
  </si>
  <si>
    <r>
      <t>0</t>
    </r>
    <r>
      <rPr>
        <sz val="12"/>
        <rFont val="바탕체"/>
        <family val="1"/>
      </rPr>
      <t>10</t>
    </r>
  </si>
  <si>
    <t>일반공공행정</t>
  </si>
  <si>
    <r>
      <t>0</t>
    </r>
    <r>
      <rPr>
        <sz val="12"/>
        <rFont val="바탕체"/>
        <family val="1"/>
      </rPr>
      <t>11</t>
    </r>
  </si>
  <si>
    <r>
      <t>입법 및</t>
    </r>
    <r>
      <rPr>
        <sz val="12"/>
        <rFont val="바탕체"/>
        <family val="1"/>
      </rPr>
      <t xml:space="preserve"> 선거관리</t>
    </r>
  </si>
  <si>
    <r>
      <t>0</t>
    </r>
    <r>
      <rPr>
        <sz val="12"/>
        <rFont val="바탕체"/>
        <family val="1"/>
      </rPr>
      <t>13</t>
    </r>
  </si>
  <si>
    <t>지방행정·재정지원</t>
  </si>
  <si>
    <r>
      <t>0</t>
    </r>
    <r>
      <rPr>
        <sz val="12"/>
        <rFont val="바탕체"/>
        <family val="1"/>
      </rPr>
      <t>16</t>
    </r>
  </si>
  <si>
    <t>일반행정</t>
  </si>
  <si>
    <r>
      <t>0</t>
    </r>
    <r>
      <rPr>
        <sz val="12"/>
        <rFont val="바탕체"/>
        <family val="1"/>
      </rPr>
      <t>20</t>
    </r>
  </si>
  <si>
    <r>
      <t>공공질서 및</t>
    </r>
    <r>
      <rPr>
        <sz val="12"/>
        <rFont val="바탕체"/>
        <family val="1"/>
      </rPr>
      <t xml:space="preserve"> 안전</t>
    </r>
  </si>
  <si>
    <r>
      <t>0</t>
    </r>
    <r>
      <rPr>
        <sz val="12"/>
        <rFont val="바탕체"/>
        <family val="1"/>
      </rPr>
      <t>25</t>
    </r>
  </si>
  <si>
    <t>재난방재·민방위</t>
  </si>
  <si>
    <r>
      <t>0</t>
    </r>
    <r>
      <rPr>
        <sz val="12"/>
        <rFont val="바탕체"/>
        <family val="1"/>
      </rPr>
      <t>50</t>
    </r>
  </si>
  <si>
    <t>교육</t>
  </si>
  <si>
    <r>
      <t>0</t>
    </r>
    <r>
      <rPr>
        <sz val="12"/>
        <rFont val="바탕체"/>
        <family val="1"/>
      </rPr>
      <t>51</t>
    </r>
  </si>
  <si>
    <r>
      <t>유아 및</t>
    </r>
    <r>
      <rPr>
        <sz val="12"/>
        <rFont val="바탕체"/>
        <family val="1"/>
      </rPr>
      <t xml:space="preserve"> 초중등교육</t>
    </r>
  </si>
  <si>
    <r>
      <t>0</t>
    </r>
    <r>
      <rPr>
        <sz val="12"/>
        <rFont val="바탕체"/>
        <family val="1"/>
      </rPr>
      <t>53</t>
    </r>
  </si>
  <si>
    <t>평생·직업교육</t>
  </si>
  <si>
    <r>
      <t>0</t>
    </r>
    <r>
      <rPr>
        <sz val="12"/>
        <rFont val="바탕체"/>
        <family val="1"/>
      </rPr>
      <t>60</t>
    </r>
  </si>
  <si>
    <r>
      <t>문화 및</t>
    </r>
    <r>
      <rPr>
        <sz val="12"/>
        <rFont val="바탕체"/>
        <family val="1"/>
      </rPr>
      <t xml:space="preserve"> 관광</t>
    </r>
  </si>
  <si>
    <r>
      <t>0</t>
    </r>
    <r>
      <rPr>
        <sz val="12"/>
        <rFont val="바탕체"/>
        <family val="1"/>
      </rPr>
      <t>61</t>
    </r>
  </si>
  <si>
    <t>문화예술</t>
  </si>
  <si>
    <r>
      <t>0</t>
    </r>
    <r>
      <rPr>
        <sz val="12"/>
        <rFont val="바탕체"/>
        <family val="1"/>
      </rPr>
      <t>62</t>
    </r>
  </si>
  <si>
    <t>관광</t>
  </si>
  <si>
    <r>
      <t>0</t>
    </r>
    <r>
      <rPr>
        <sz val="12"/>
        <rFont val="바탕체"/>
        <family val="1"/>
      </rPr>
      <t>63</t>
    </r>
  </si>
  <si>
    <t>체육</t>
  </si>
  <si>
    <r>
      <t>0</t>
    </r>
    <r>
      <rPr>
        <sz val="12"/>
        <rFont val="바탕체"/>
        <family val="1"/>
      </rPr>
      <t>64</t>
    </r>
  </si>
  <si>
    <t>문화재</t>
  </si>
  <si>
    <r>
      <t>0</t>
    </r>
    <r>
      <rPr>
        <sz val="12"/>
        <rFont val="바탕체"/>
        <family val="1"/>
      </rPr>
      <t>70</t>
    </r>
  </si>
  <si>
    <t>환경보호</t>
  </si>
  <si>
    <r>
      <t>0</t>
    </r>
    <r>
      <rPr>
        <sz val="12"/>
        <rFont val="바탕체"/>
        <family val="1"/>
      </rPr>
      <t>71</t>
    </r>
  </si>
  <si>
    <t>상하수도·수질</t>
  </si>
  <si>
    <r>
      <t>0</t>
    </r>
    <r>
      <rPr>
        <sz val="12"/>
        <rFont val="바탕체"/>
        <family val="1"/>
      </rPr>
      <t>72</t>
    </r>
  </si>
  <si>
    <t>폐기물</t>
  </si>
  <si>
    <r>
      <t>0</t>
    </r>
    <r>
      <rPr>
        <sz val="12"/>
        <rFont val="바탕체"/>
        <family val="1"/>
      </rPr>
      <t>74</t>
    </r>
  </si>
  <si>
    <t>자연</t>
  </si>
  <si>
    <r>
      <t>0</t>
    </r>
    <r>
      <rPr>
        <sz val="12"/>
        <rFont val="바탕체"/>
        <family val="1"/>
      </rPr>
      <t>76</t>
    </r>
  </si>
  <si>
    <t>환경보호일반</t>
  </si>
  <si>
    <r>
      <t>0</t>
    </r>
    <r>
      <rPr>
        <sz val="12"/>
        <rFont val="바탕체"/>
        <family val="1"/>
      </rPr>
      <t>80</t>
    </r>
  </si>
  <si>
    <t>사회복지</t>
  </si>
  <si>
    <r>
      <t>0</t>
    </r>
    <r>
      <rPr>
        <sz val="12"/>
        <rFont val="바탕체"/>
        <family val="1"/>
      </rPr>
      <t>81</t>
    </r>
  </si>
  <si>
    <t>기초생활보장</t>
  </si>
  <si>
    <r>
      <t>0</t>
    </r>
    <r>
      <rPr>
        <sz val="12"/>
        <rFont val="바탕체"/>
        <family val="1"/>
      </rPr>
      <t>82</t>
    </r>
  </si>
  <si>
    <t>취약계층지원</t>
  </si>
  <si>
    <r>
      <t>0</t>
    </r>
    <r>
      <rPr>
        <sz val="12"/>
        <rFont val="바탕체"/>
        <family val="1"/>
      </rPr>
      <t>84</t>
    </r>
  </si>
  <si>
    <r>
      <t>보육·가족 및</t>
    </r>
    <r>
      <rPr>
        <sz val="12"/>
        <rFont val="바탕체"/>
        <family val="1"/>
      </rPr>
      <t xml:space="preserve"> 여성</t>
    </r>
  </si>
  <si>
    <r>
      <t>0</t>
    </r>
    <r>
      <rPr>
        <sz val="12"/>
        <rFont val="바탕체"/>
        <family val="1"/>
      </rPr>
      <t>85</t>
    </r>
  </si>
  <si>
    <t>노인·청소년</t>
  </si>
  <si>
    <r>
      <t>0</t>
    </r>
    <r>
      <rPr>
        <sz val="12"/>
        <rFont val="바탕체"/>
        <family val="1"/>
      </rPr>
      <t>86</t>
    </r>
  </si>
  <si>
    <t>노동</t>
  </si>
  <si>
    <r>
      <t>0</t>
    </r>
    <r>
      <rPr>
        <sz val="12"/>
        <rFont val="바탕체"/>
        <family val="1"/>
      </rPr>
      <t>87</t>
    </r>
  </si>
  <si>
    <t>보훈</t>
  </si>
  <si>
    <r>
      <t>0</t>
    </r>
    <r>
      <rPr>
        <sz val="12"/>
        <rFont val="바탕체"/>
        <family val="1"/>
      </rPr>
      <t>88</t>
    </r>
  </si>
  <si>
    <t>주택</t>
  </si>
  <si>
    <r>
      <t>0</t>
    </r>
    <r>
      <rPr>
        <sz val="12"/>
        <rFont val="바탕체"/>
        <family val="1"/>
      </rPr>
      <t>90</t>
    </r>
  </si>
  <si>
    <t>보건</t>
  </si>
  <si>
    <r>
      <t>0</t>
    </r>
    <r>
      <rPr>
        <sz val="12"/>
        <rFont val="바탕체"/>
        <family val="1"/>
      </rPr>
      <t>91</t>
    </r>
  </si>
  <si>
    <t>보건의료</t>
  </si>
  <si>
    <r>
      <t>0</t>
    </r>
    <r>
      <rPr>
        <sz val="12"/>
        <rFont val="바탕체"/>
        <family val="1"/>
      </rPr>
      <t>93</t>
    </r>
  </si>
  <si>
    <t>식품의약안전</t>
  </si>
  <si>
    <r>
      <t>1</t>
    </r>
    <r>
      <rPr>
        <sz val="12"/>
        <rFont val="바탕체"/>
        <family val="1"/>
      </rPr>
      <t>00</t>
    </r>
  </si>
  <si>
    <t>농림해양수산</t>
  </si>
  <si>
    <r>
      <t>1</t>
    </r>
    <r>
      <rPr>
        <sz val="12"/>
        <rFont val="바탕체"/>
        <family val="1"/>
      </rPr>
      <t>01</t>
    </r>
  </si>
  <si>
    <t>농업·농촌</t>
  </si>
  <si>
    <r>
      <t>1</t>
    </r>
    <r>
      <rPr>
        <sz val="12"/>
        <rFont val="바탕체"/>
        <family val="1"/>
      </rPr>
      <t>02</t>
    </r>
  </si>
  <si>
    <t>임업·산촌</t>
  </si>
  <si>
    <r>
      <t>1</t>
    </r>
    <r>
      <rPr>
        <sz val="12"/>
        <rFont val="바탕체"/>
        <family val="1"/>
      </rPr>
      <t>10</t>
    </r>
  </si>
  <si>
    <t>산업·중소기업</t>
  </si>
  <si>
    <r>
      <t>1</t>
    </r>
    <r>
      <rPr>
        <sz val="12"/>
        <rFont val="바탕체"/>
        <family val="1"/>
      </rPr>
      <t>13</t>
    </r>
  </si>
  <si>
    <r>
      <t>무역 및</t>
    </r>
    <r>
      <rPr>
        <sz val="12"/>
        <rFont val="바탕체"/>
        <family val="1"/>
      </rPr>
      <t xml:space="preserve"> 투자유치</t>
    </r>
  </si>
  <si>
    <r>
      <t>1</t>
    </r>
    <r>
      <rPr>
        <sz val="12"/>
        <rFont val="바탕체"/>
        <family val="1"/>
      </rPr>
      <t>14</t>
    </r>
  </si>
  <si>
    <t>산업진흥·고도화</t>
  </si>
  <si>
    <r>
      <t>1</t>
    </r>
    <r>
      <rPr>
        <sz val="12"/>
        <rFont val="바탕체"/>
        <family val="1"/>
      </rPr>
      <t>15</t>
    </r>
  </si>
  <si>
    <r>
      <t>에너지 및</t>
    </r>
    <r>
      <rPr>
        <sz val="12"/>
        <rFont val="바탕체"/>
        <family val="1"/>
      </rPr>
      <t xml:space="preserve"> 자원개발</t>
    </r>
  </si>
  <si>
    <r>
      <t>1</t>
    </r>
    <r>
      <rPr>
        <sz val="12"/>
        <rFont val="바탕체"/>
        <family val="1"/>
      </rPr>
      <t>16</t>
    </r>
  </si>
  <si>
    <t>산업·중소기업일반</t>
  </si>
  <si>
    <r>
      <t>1</t>
    </r>
    <r>
      <rPr>
        <sz val="12"/>
        <rFont val="바탕체"/>
        <family val="1"/>
      </rPr>
      <t>20</t>
    </r>
  </si>
  <si>
    <r>
      <t>수송 및</t>
    </r>
    <r>
      <rPr>
        <sz val="12"/>
        <rFont val="바탕체"/>
        <family val="1"/>
      </rPr>
      <t xml:space="preserve"> 교통</t>
    </r>
  </si>
  <si>
    <r>
      <t>1</t>
    </r>
    <r>
      <rPr>
        <sz val="12"/>
        <rFont val="바탕체"/>
        <family val="1"/>
      </rPr>
      <t>21</t>
    </r>
  </si>
  <si>
    <t>도로</t>
  </si>
  <si>
    <r>
      <t>1</t>
    </r>
    <r>
      <rPr>
        <sz val="12"/>
        <rFont val="바탕체"/>
        <family val="1"/>
      </rPr>
      <t>26</t>
    </r>
  </si>
  <si>
    <r>
      <t>대중교통·물류등</t>
    </r>
    <r>
      <rPr>
        <sz val="12"/>
        <rFont val="바탕체"/>
        <family val="1"/>
      </rPr>
      <t>기타</t>
    </r>
  </si>
  <si>
    <r>
      <t>1</t>
    </r>
    <r>
      <rPr>
        <sz val="12"/>
        <rFont val="바탕체"/>
        <family val="1"/>
      </rPr>
      <t>40</t>
    </r>
  </si>
  <si>
    <r>
      <t>국토 및</t>
    </r>
    <r>
      <rPr>
        <sz val="12"/>
        <rFont val="바탕체"/>
        <family val="1"/>
      </rPr>
      <t xml:space="preserve"> 지역개발</t>
    </r>
  </si>
  <si>
    <r>
      <t>1</t>
    </r>
    <r>
      <rPr>
        <sz val="12"/>
        <rFont val="바탕체"/>
        <family val="1"/>
      </rPr>
      <t>41</t>
    </r>
  </si>
  <si>
    <t>수자원</t>
  </si>
  <si>
    <r>
      <t>1</t>
    </r>
    <r>
      <rPr>
        <sz val="12"/>
        <rFont val="바탕체"/>
        <family val="1"/>
      </rPr>
      <t>42</t>
    </r>
  </si>
  <si>
    <r>
      <t>지역 및</t>
    </r>
    <r>
      <rPr>
        <sz val="12"/>
        <rFont val="바탕체"/>
        <family val="1"/>
      </rPr>
      <t xml:space="preserve"> 도시</t>
    </r>
  </si>
  <si>
    <r>
      <t>9</t>
    </r>
    <r>
      <rPr>
        <sz val="12"/>
        <rFont val="바탕체"/>
        <family val="1"/>
      </rPr>
      <t>00</t>
    </r>
  </si>
  <si>
    <t>기타</t>
  </si>
  <si>
    <t>【기능별】일반회계</t>
  </si>
  <si>
    <t>다. 세출총괄표</t>
  </si>
  <si>
    <r>
      <t xml:space="preserve">구         </t>
    </r>
    <r>
      <rPr>
        <sz val="12"/>
        <rFont val="바탕체"/>
        <family val="1"/>
      </rPr>
      <t xml:space="preserve">   </t>
    </r>
    <r>
      <rPr>
        <sz val="12"/>
        <rFont val="바탕체"/>
        <family val="1"/>
      </rPr>
      <t xml:space="preserve">     분</t>
    </r>
  </si>
  <si>
    <r>
      <t xml:space="preserve">예 </t>
    </r>
    <r>
      <rPr>
        <sz val="12"/>
        <rFont val="바탕체"/>
        <family val="1"/>
      </rPr>
      <t xml:space="preserve"> </t>
    </r>
    <r>
      <rPr>
        <sz val="12"/>
        <rFont val="바탕체"/>
        <family val="1"/>
      </rPr>
      <t>산</t>
    </r>
    <r>
      <rPr>
        <sz val="12"/>
        <rFont val="바탕체"/>
        <family val="1"/>
      </rPr>
      <t xml:space="preserve">  </t>
    </r>
    <r>
      <rPr>
        <sz val="12"/>
        <rFont val="바탕체"/>
        <family val="1"/>
      </rPr>
      <t>액</t>
    </r>
  </si>
  <si>
    <t>전년도예산액</t>
  </si>
  <si>
    <t>비교증감</t>
  </si>
  <si>
    <t>구성비
%</t>
  </si>
  <si>
    <t>증감율
%</t>
  </si>
  <si>
    <r>
      <t xml:space="preserve">총 </t>
    </r>
    <r>
      <rPr>
        <sz val="12"/>
        <rFont val="바탕체"/>
        <family val="1"/>
      </rPr>
      <t xml:space="preserve">           </t>
    </r>
    <r>
      <rPr>
        <sz val="12"/>
        <rFont val="바탕체"/>
        <family val="1"/>
      </rPr>
      <t xml:space="preserve"> 계</t>
    </r>
  </si>
  <si>
    <r>
      <t>0</t>
    </r>
    <r>
      <rPr>
        <sz val="12"/>
        <rFont val="바탕체"/>
        <family val="1"/>
      </rPr>
      <t>10</t>
    </r>
  </si>
  <si>
    <t>일반공공행정</t>
  </si>
  <si>
    <r>
      <t>0</t>
    </r>
    <r>
      <rPr>
        <sz val="12"/>
        <rFont val="바탕체"/>
        <family val="1"/>
      </rPr>
      <t>11</t>
    </r>
  </si>
  <si>
    <r>
      <t>입법 및</t>
    </r>
    <r>
      <rPr>
        <sz val="12"/>
        <rFont val="바탕체"/>
        <family val="1"/>
      </rPr>
      <t xml:space="preserve"> 선거관리</t>
    </r>
  </si>
  <si>
    <r>
      <t>0</t>
    </r>
    <r>
      <rPr>
        <sz val="12"/>
        <rFont val="바탕체"/>
        <family val="1"/>
      </rPr>
      <t>13</t>
    </r>
  </si>
  <si>
    <t>지방행정·재정지원</t>
  </si>
  <si>
    <r>
      <t>0</t>
    </r>
    <r>
      <rPr>
        <sz val="12"/>
        <rFont val="바탕체"/>
        <family val="1"/>
      </rPr>
      <t>16</t>
    </r>
  </si>
  <si>
    <t>일반행정</t>
  </si>
  <si>
    <r>
      <t>0</t>
    </r>
    <r>
      <rPr>
        <sz val="12"/>
        <rFont val="바탕체"/>
        <family val="1"/>
      </rPr>
      <t>20</t>
    </r>
  </si>
  <si>
    <r>
      <t>공공질서 및</t>
    </r>
    <r>
      <rPr>
        <sz val="12"/>
        <rFont val="바탕체"/>
        <family val="1"/>
      </rPr>
      <t xml:space="preserve"> 안전</t>
    </r>
  </si>
  <si>
    <r>
      <t>0</t>
    </r>
    <r>
      <rPr>
        <sz val="12"/>
        <rFont val="바탕체"/>
        <family val="1"/>
      </rPr>
      <t>25</t>
    </r>
  </si>
  <si>
    <t>재난방재·민방위</t>
  </si>
  <si>
    <r>
      <t>0</t>
    </r>
    <r>
      <rPr>
        <sz val="12"/>
        <rFont val="바탕체"/>
        <family val="1"/>
      </rPr>
      <t>50</t>
    </r>
  </si>
  <si>
    <t>교육</t>
  </si>
  <si>
    <r>
      <t>0</t>
    </r>
    <r>
      <rPr>
        <sz val="12"/>
        <rFont val="바탕체"/>
        <family val="1"/>
      </rPr>
      <t>51</t>
    </r>
  </si>
  <si>
    <r>
      <t>유아 및</t>
    </r>
    <r>
      <rPr>
        <sz val="12"/>
        <rFont val="바탕체"/>
        <family val="1"/>
      </rPr>
      <t xml:space="preserve"> 초중등교육</t>
    </r>
  </si>
  <si>
    <r>
      <t>0</t>
    </r>
    <r>
      <rPr>
        <sz val="12"/>
        <rFont val="바탕체"/>
        <family val="1"/>
      </rPr>
      <t>53</t>
    </r>
  </si>
  <si>
    <t>평생·직업교육</t>
  </si>
  <si>
    <r>
      <t>0</t>
    </r>
    <r>
      <rPr>
        <sz val="12"/>
        <rFont val="바탕체"/>
        <family val="1"/>
      </rPr>
      <t>60</t>
    </r>
  </si>
  <si>
    <r>
      <t>문화 및</t>
    </r>
    <r>
      <rPr>
        <sz val="12"/>
        <rFont val="바탕체"/>
        <family val="1"/>
      </rPr>
      <t xml:space="preserve"> 관광</t>
    </r>
  </si>
  <si>
    <r>
      <t>0</t>
    </r>
    <r>
      <rPr>
        <sz val="12"/>
        <rFont val="바탕체"/>
        <family val="1"/>
      </rPr>
      <t>61</t>
    </r>
  </si>
  <si>
    <t>문화예술</t>
  </si>
  <si>
    <r>
      <t>0</t>
    </r>
    <r>
      <rPr>
        <sz val="12"/>
        <rFont val="바탕체"/>
        <family val="1"/>
      </rPr>
      <t>62</t>
    </r>
  </si>
  <si>
    <t>관광</t>
  </si>
  <si>
    <r>
      <t>0</t>
    </r>
    <r>
      <rPr>
        <sz val="12"/>
        <rFont val="바탕체"/>
        <family val="1"/>
      </rPr>
      <t>63</t>
    </r>
  </si>
  <si>
    <t>체육</t>
  </si>
  <si>
    <r>
      <t>0</t>
    </r>
    <r>
      <rPr>
        <sz val="12"/>
        <rFont val="바탕체"/>
        <family val="1"/>
      </rPr>
      <t>64</t>
    </r>
  </si>
  <si>
    <t>문화재</t>
  </si>
  <si>
    <r>
      <t>0</t>
    </r>
    <r>
      <rPr>
        <sz val="12"/>
        <rFont val="바탕체"/>
        <family val="1"/>
      </rPr>
      <t>70</t>
    </r>
  </si>
  <si>
    <t>환경보호</t>
  </si>
  <si>
    <r>
      <t>0</t>
    </r>
    <r>
      <rPr>
        <sz val="12"/>
        <rFont val="바탕체"/>
        <family val="1"/>
      </rPr>
      <t>71</t>
    </r>
  </si>
  <si>
    <t>상하수도·수질</t>
  </si>
  <si>
    <r>
      <t>0</t>
    </r>
    <r>
      <rPr>
        <sz val="12"/>
        <rFont val="바탕체"/>
        <family val="1"/>
      </rPr>
      <t>72</t>
    </r>
  </si>
  <si>
    <t>폐기물</t>
  </si>
  <si>
    <r>
      <t>0</t>
    </r>
    <r>
      <rPr>
        <sz val="12"/>
        <rFont val="바탕체"/>
        <family val="1"/>
      </rPr>
      <t>74</t>
    </r>
  </si>
  <si>
    <t>자연</t>
  </si>
  <si>
    <r>
      <t>0</t>
    </r>
    <r>
      <rPr>
        <sz val="12"/>
        <rFont val="바탕체"/>
        <family val="1"/>
      </rPr>
      <t>76</t>
    </r>
  </si>
  <si>
    <t>환경보호일반</t>
  </si>
  <si>
    <r>
      <t>0</t>
    </r>
    <r>
      <rPr>
        <sz val="12"/>
        <rFont val="바탕체"/>
        <family val="1"/>
      </rPr>
      <t>80</t>
    </r>
  </si>
  <si>
    <t>사회복지</t>
  </si>
  <si>
    <r>
      <t>0</t>
    </r>
    <r>
      <rPr>
        <sz val="12"/>
        <rFont val="바탕체"/>
        <family val="1"/>
      </rPr>
      <t>81</t>
    </r>
  </si>
  <si>
    <t>기초생활보장</t>
  </si>
  <si>
    <r>
      <t>0</t>
    </r>
    <r>
      <rPr>
        <sz val="12"/>
        <rFont val="바탕체"/>
        <family val="1"/>
      </rPr>
      <t>82</t>
    </r>
  </si>
  <si>
    <t>취약계층지원</t>
  </si>
  <si>
    <r>
      <t>0</t>
    </r>
    <r>
      <rPr>
        <sz val="12"/>
        <rFont val="바탕체"/>
        <family val="1"/>
      </rPr>
      <t>84</t>
    </r>
  </si>
  <si>
    <r>
      <t>보육·가족 및</t>
    </r>
    <r>
      <rPr>
        <sz val="12"/>
        <rFont val="바탕체"/>
        <family val="1"/>
      </rPr>
      <t xml:space="preserve"> 여성</t>
    </r>
  </si>
  <si>
    <r>
      <t>0</t>
    </r>
    <r>
      <rPr>
        <sz val="12"/>
        <rFont val="바탕체"/>
        <family val="1"/>
      </rPr>
      <t>85</t>
    </r>
  </si>
  <si>
    <t>노인·청소년</t>
  </si>
  <si>
    <r>
      <t>0</t>
    </r>
    <r>
      <rPr>
        <sz val="12"/>
        <rFont val="바탕체"/>
        <family val="1"/>
      </rPr>
      <t>86</t>
    </r>
  </si>
  <si>
    <t>노동</t>
  </si>
  <si>
    <r>
      <t>0</t>
    </r>
    <r>
      <rPr>
        <sz val="12"/>
        <rFont val="바탕체"/>
        <family val="1"/>
      </rPr>
      <t>87</t>
    </r>
  </si>
  <si>
    <t>보훈</t>
  </si>
  <si>
    <r>
      <t>0</t>
    </r>
    <r>
      <rPr>
        <sz val="12"/>
        <rFont val="바탕체"/>
        <family val="1"/>
      </rPr>
      <t>88</t>
    </r>
  </si>
  <si>
    <t>주택</t>
  </si>
  <si>
    <r>
      <t>0</t>
    </r>
    <r>
      <rPr>
        <sz val="12"/>
        <rFont val="바탕체"/>
        <family val="1"/>
      </rPr>
      <t>90</t>
    </r>
  </si>
  <si>
    <t>보건</t>
  </si>
  <si>
    <r>
      <t>0</t>
    </r>
    <r>
      <rPr>
        <sz val="12"/>
        <rFont val="바탕체"/>
        <family val="1"/>
      </rPr>
      <t>91</t>
    </r>
  </si>
  <si>
    <t>보건의료</t>
  </si>
  <si>
    <r>
      <t>0</t>
    </r>
    <r>
      <rPr>
        <sz val="12"/>
        <rFont val="바탕체"/>
        <family val="1"/>
      </rPr>
      <t>93</t>
    </r>
  </si>
  <si>
    <t>식품의약안전</t>
  </si>
  <si>
    <r>
      <t>1</t>
    </r>
    <r>
      <rPr>
        <sz val="12"/>
        <rFont val="바탕체"/>
        <family val="1"/>
      </rPr>
      <t>00</t>
    </r>
  </si>
  <si>
    <t>농림해양수산</t>
  </si>
  <si>
    <r>
      <t>1</t>
    </r>
    <r>
      <rPr>
        <sz val="12"/>
        <rFont val="바탕체"/>
        <family val="1"/>
      </rPr>
      <t>01</t>
    </r>
  </si>
  <si>
    <t>농업·농촌</t>
  </si>
  <si>
    <r>
      <t>1</t>
    </r>
    <r>
      <rPr>
        <sz val="12"/>
        <rFont val="바탕체"/>
        <family val="1"/>
      </rPr>
      <t>02</t>
    </r>
  </si>
  <si>
    <t>임업·산촌</t>
  </si>
  <si>
    <r>
      <t>1</t>
    </r>
    <r>
      <rPr>
        <sz val="12"/>
        <rFont val="바탕체"/>
        <family val="1"/>
      </rPr>
      <t>10</t>
    </r>
  </si>
  <si>
    <t>산업·중소기업</t>
  </si>
  <si>
    <r>
      <t>1</t>
    </r>
    <r>
      <rPr>
        <sz val="12"/>
        <rFont val="바탕체"/>
        <family val="1"/>
      </rPr>
      <t>13</t>
    </r>
  </si>
  <si>
    <r>
      <t>무역 및</t>
    </r>
    <r>
      <rPr>
        <sz val="12"/>
        <rFont val="바탕체"/>
        <family val="1"/>
      </rPr>
      <t xml:space="preserve"> 투자유치</t>
    </r>
  </si>
  <si>
    <r>
      <t>1</t>
    </r>
    <r>
      <rPr>
        <sz val="12"/>
        <rFont val="바탕체"/>
        <family val="1"/>
      </rPr>
      <t>14</t>
    </r>
  </si>
  <si>
    <t>산업진흥·고도화</t>
  </si>
  <si>
    <r>
      <t>1</t>
    </r>
    <r>
      <rPr>
        <sz val="12"/>
        <rFont val="바탕체"/>
        <family val="1"/>
      </rPr>
      <t>15</t>
    </r>
  </si>
  <si>
    <r>
      <t>에너지 및</t>
    </r>
    <r>
      <rPr>
        <sz val="12"/>
        <rFont val="바탕체"/>
        <family val="1"/>
      </rPr>
      <t xml:space="preserve"> 자원개발</t>
    </r>
  </si>
  <si>
    <r>
      <t>1</t>
    </r>
    <r>
      <rPr>
        <sz val="12"/>
        <rFont val="바탕체"/>
        <family val="1"/>
      </rPr>
      <t>16</t>
    </r>
  </si>
  <si>
    <t>산업·중소기업일반</t>
  </si>
  <si>
    <r>
      <t>1</t>
    </r>
    <r>
      <rPr>
        <sz val="12"/>
        <rFont val="바탕체"/>
        <family val="1"/>
      </rPr>
      <t>20</t>
    </r>
  </si>
  <si>
    <r>
      <t>수송 및</t>
    </r>
    <r>
      <rPr>
        <sz val="12"/>
        <rFont val="바탕체"/>
        <family val="1"/>
      </rPr>
      <t xml:space="preserve"> 교통</t>
    </r>
  </si>
  <si>
    <r>
      <t>1</t>
    </r>
    <r>
      <rPr>
        <sz val="12"/>
        <rFont val="바탕체"/>
        <family val="1"/>
      </rPr>
      <t>21</t>
    </r>
  </si>
  <si>
    <t>도로</t>
  </si>
  <si>
    <r>
      <t>1</t>
    </r>
    <r>
      <rPr>
        <sz val="12"/>
        <rFont val="바탕체"/>
        <family val="1"/>
      </rPr>
      <t>26</t>
    </r>
  </si>
  <si>
    <r>
      <t>대중교통·물류등</t>
    </r>
    <r>
      <rPr>
        <sz val="12"/>
        <rFont val="바탕체"/>
        <family val="1"/>
      </rPr>
      <t>기타</t>
    </r>
  </si>
  <si>
    <r>
      <t>1</t>
    </r>
    <r>
      <rPr>
        <sz val="12"/>
        <rFont val="바탕체"/>
        <family val="1"/>
      </rPr>
      <t>40</t>
    </r>
  </si>
  <si>
    <r>
      <t>국토 및</t>
    </r>
    <r>
      <rPr>
        <sz val="12"/>
        <rFont val="바탕체"/>
        <family val="1"/>
      </rPr>
      <t xml:space="preserve"> 지역개발</t>
    </r>
  </si>
  <si>
    <r>
      <t>1</t>
    </r>
    <r>
      <rPr>
        <sz val="12"/>
        <rFont val="바탕체"/>
        <family val="1"/>
      </rPr>
      <t>41</t>
    </r>
  </si>
  <si>
    <t>수자원</t>
  </si>
  <si>
    <r>
      <t>1</t>
    </r>
    <r>
      <rPr>
        <sz val="12"/>
        <rFont val="바탕체"/>
        <family val="1"/>
      </rPr>
      <t>42</t>
    </r>
  </si>
  <si>
    <r>
      <t>지역 및</t>
    </r>
    <r>
      <rPr>
        <sz val="12"/>
        <rFont val="바탕체"/>
        <family val="1"/>
      </rPr>
      <t xml:space="preserve"> 도시</t>
    </r>
  </si>
  <si>
    <r>
      <t>9</t>
    </r>
    <r>
      <rPr>
        <sz val="12"/>
        <rFont val="바탕체"/>
        <family val="1"/>
      </rPr>
      <t>00</t>
    </r>
  </si>
  <si>
    <t>기타</t>
  </si>
  <si>
    <t>【기능별】합계(일반회계,기타특별회계)</t>
  </si>
  <si>
    <t>【기능별】기타특별회계</t>
  </si>
  <si>
    <t>지역 및 도시</t>
  </si>
</sst>
</file>

<file path=xl/styles.xml><?xml version="1.0" encoding="utf-8"?>
<styleSheet xmlns="http://schemas.openxmlformats.org/spreadsheetml/2006/main">
  <numFmts count="3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##"/>
    <numFmt numFmtId="185" formatCode="0.0"/>
    <numFmt numFmtId="186" formatCode="#,##0.0"/>
    <numFmt numFmtId="187" formatCode="#,##0;&quot;△&quot;#,##0;\-"/>
    <numFmt numFmtId="188" formatCode="#,##0.0;&quot;△&quot;#,##0.0;\-"/>
    <numFmt numFmtId="189" formatCode="0.000"/>
    <numFmt numFmtId="190" formatCode="_ * #,##0.0_ ;_ * \-#,##0.0_ ;_ * &quot;-&quot;_ ;_ @_ "/>
    <numFmt numFmtId="191" formatCode="0.0000"/>
    <numFmt numFmtId="192" formatCode="#,##0_-;&quot;△&quot;#,##0_-;\-"/>
    <numFmt numFmtId="193" formatCode="#,##0.0_-;&quot;△&quot;#,##0.0_-;\-"/>
    <numFmt numFmtId="194" formatCode="0.0%"/>
    <numFmt numFmtId="195" formatCode="0.0%;&quot;△&quot;0.0%;"/>
    <numFmt numFmtId="196" formatCode="_-* #,##0_-;&quot;△&quot;#,##0_-;_-* &quot;-&quot;_-;_-@_-"/>
    <numFmt numFmtId="197" formatCode="#,##0;&quot;△&quot;#,##0"/>
    <numFmt numFmtId="198" formatCode="#,##0.00;&quot;△&quot;#,##0.00"/>
    <numFmt numFmtId="199" formatCode="0.00_);[Red]\(0.00\)"/>
  </numFmts>
  <fonts count="12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4"/>
      <name val="바탕체"/>
      <family val="1"/>
    </font>
    <font>
      <sz val="8"/>
      <name val="바탕"/>
      <family val="1"/>
    </font>
    <font>
      <sz val="11"/>
      <name val="바탕체"/>
      <family val="1"/>
    </font>
    <font>
      <b/>
      <sz val="14"/>
      <name val="바탕체"/>
      <family val="1"/>
    </font>
    <font>
      <sz val="10"/>
      <name val="바탕체"/>
      <family val="1"/>
    </font>
    <font>
      <b/>
      <sz val="16"/>
      <name val="바탕체"/>
      <family val="1"/>
    </font>
    <font>
      <u val="single"/>
      <sz val="12"/>
      <color indexed="12"/>
      <name val="바탕체"/>
      <family val="1"/>
    </font>
    <font>
      <u val="single"/>
      <sz val="12"/>
      <color indexed="36"/>
      <name val="바탕체"/>
      <family val="1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0" fillId="0" borderId="1" xfId="0" applyNumberFormat="1" applyBorder="1" applyAlignment="1">
      <alignment vertical="center"/>
    </xf>
    <xf numFmtId="185" fontId="0" fillId="0" borderId="2" xfId="0" applyNumberFormat="1" applyBorder="1" applyAlignment="1">
      <alignment vertical="center"/>
    </xf>
    <xf numFmtId="188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185" fontId="0" fillId="0" borderId="6" xfId="0" applyNumberFormat="1" applyBorder="1" applyAlignment="1">
      <alignment vertical="center"/>
    </xf>
    <xf numFmtId="188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185" fontId="0" fillId="0" borderId="4" xfId="0" applyNumberFormat="1" applyBorder="1" applyAlignment="1">
      <alignment vertical="center"/>
    </xf>
    <xf numFmtId="188" fontId="0" fillId="0" borderId="4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185" fontId="0" fillId="0" borderId="9" xfId="0" applyNumberFormat="1" applyBorder="1" applyAlignment="1">
      <alignment vertical="center"/>
    </xf>
    <xf numFmtId="188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85" fontId="0" fillId="0" borderId="13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87" fontId="0" fillId="0" borderId="10" xfId="0" applyNumberFormat="1" applyBorder="1" applyAlignment="1">
      <alignment horizontal="right" vertical="center"/>
    </xf>
    <xf numFmtId="187" fontId="0" fillId="0" borderId="1" xfId="0" applyNumberFormat="1" applyBorder="1" applyAlignment="1">
      <alignment horizontal="right" vertical="center"/>
    </xf>
    <xf numFmtId="187" fontId="0" fillId="0" borderId="8" xfId="0" applyNumberFormat="1" applyBorder="1" applyAlignment="1">
      <alignment horizontal="right" vertical="center"/>
    </xf>
    <xf numFmtId="187" fontId="0" fillId="0" borderId="5" xfId="0" applyNumberFormat="1" applyBorder="1" applyAlignment="1">
      <alignment horizontal="right" vertical="center"/>
    </xf>
    <xf numFmtId="187" fontId="0" fillId="0" borderId="7" xfId="0" applyNumberFormat="1" applyBorder="1" applyAlignment="1">
      <alignment horizontal="right" vertical="center"/>
    </xf>
    <xf numFmtId="187" fontId="0" fillId="0" borderId="12" xfId="0" applyNumberForma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22" xfId="0" applyNumberFormat="1" applyBorder="1" applyAlignment="1">
      <alignment vertical="center"/>
    </xf>
    <xf numFmtId="185" fontId="0" fillId="0" borderId="23" xfId="0" applyNumberFormat="1" applyBorder="1" applyAlignment="1">
      <alignment vertical="center"/>
    </xf>
    <xf numFmtId="187" fontId="0" fillId="0" borderId="22" xfId="0" applyNumberFormat="1" applyBorder="1" applyAlignment="1">
      <alignment horizontal="right" vertical="center"/>
    </xf>
    <xf numFmtId="188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left" vertical="center"/>
    </xf>
    <xf numFmtId="3" fontId="0" fillId="0" borderId="25" xfId="0" applyNumberFormat="1" applyBorder="1" applyAlignment="1">
      <alignment vertical="center"/>
    </xf>
    <xf numFmtId="185" fontId="0" fillId="0" borderId="26" xfId="0" applyNumberFormat="1" applyBorder="1" applyAlignment="1">
      <alignment vertical="center"/>
    </xf>
    <xf numFmtId="187" fontId="0" fillId="0" borderId="25" xfId="0" applyNumberFormat="1" applyBorder="1" applyAlignment="1">
      <alignment horizontal="right" vertical="center"/>
    </xf>
    <xf numFmtId="188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187" fontId="0" fillId="0" borderId="5" xfId="17" applyNumberForma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196" fontId="0" fillId="0" borderId="20" xfId="17" applyNumberFormat="1" applyFont="1" applyBorder="1" applyAlignment="1">
      <alignment vertical="center"/>
    </xf>
    <xf numFmtId="196" fontId="0" fillId="0" borderId="34" xfId="17" applyNumberFormat="1" applyFont="1" applyBorder="1" applyAlignment="1">
      <alignment vertical="center"/>
    </xf>
    <xf numFmtId="196" fontId="0" fillId="0" borderId="15" xfId="17" applyNumberFormat="1" applyFont="1" applyBorder="1" applyAlignment="1">
      <alignment vertical="center"/>
    </xf>
    <xf numFmtId="196" fontId="0" fillId="0" borderId="24" xfId="17" applyNumberFormat="1" applyFont="1" applyBorder="1" applyAlignment="1">
      <alignment vertical="center"/>
    </xf>
    <xf numFmtId="196" fontId="0" fillId="0" borderId="14" xfId="17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193" fontId="0" fillId="0" borderId="20" xfId="17" applyNumberFormat="1" applyFont="1" applyBorder="1" applyAlignment="1">
      <alignment vertical="center"/>
    </xf>
    <xf numFmtId="193" fontId="0" fillId="0" borderId="34" xfId="17" applyNumberFormat="1" applyFont="1" applyBorder="1" applyAlignment="1">
      <alignment vertical="center"/>
    </xf>
    <xf numFmtId="193" fontId="0" fillId="0" borderId="15" xfId="17" applyNumberFormat="1" applyFont="1" applyBorder="1" applyAlignment="1">
      <alignment vertical="center"/>
    </xf>
    <xf numFmtId="193" fontId="0" fillId="0" borderId="24" xfId="17" applyNumberFormat="1" applyFont="1" applyBorder="1" applyAlignment="1">
      <alignment vertical="center"/>
    </xf>
    <xf numFmtId="193" fontId="0" fillId="0" borderId="14" xfId="17" applyNumberFormat="1" applyFont="1" applyBorder="1" applyAlignment="1">
      <alignment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196" fontId="0" fillId="0" borderId="28" xfId="17" applyNumberFormat="1" applyFont="1" applyBorder="1" applyAlignment="1">
      <alignment vertical="center"/>
    </xf>
    <xf numFmtId="193" fontId="0" fillId="0" borderId="28" xfId="17" applyNumberFormat="1" applyFont="1" applyBorder="1" applyAlignment="1">
      <alignment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196" fontId="0" fillId="0" borderId="43" xfId="17" applyNumberFormat="1" applyFont="1" applyBorder="1" applyAlignment="1">
      <alignment vertical="center"/>
    </xf>
    <xf numFmtId="193" fontId="0" fillId="0" borderId="43" xfId="17" applyNumberFormat="1" applyFont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44" xfId="0" applyFont="1" applyBorder="1" applyAlignment="1">
      <alignment horizontal="centerContinuous" vertical="center"/>
    </xf>
    <xf numFmtId="0" fontId="0" fillId="0" borderId="45" xfId="0" applyFont="1" applyBorder="1" applyAlignment="1">
      <alignment horizontal="centerContinuous" vertical="center"/>
    </xf>
    <xf numFmtId="0" fontId="0" fillId="0" borderId="46" xfId="0" applyFont="1" applyBorder="1" applyAlignment="1">
      <alignment horizontal="centerContinuous"/>
    </xf>
    <xf numFmtId="0" fontId="8" fillId="0" borderId="47" xfId="0" applyFont="1" applyBorder="1" applyAlignment="1">
      <alignment horizontal="center" vertical="center" wrapText="1"/>
    </xf>
    <xf numFmtId="193" fontId="0" fillId="0" borderId="48" xfId="0" applyNumberFormat="1" applyFont="1" applyBorder="1" applyAlignment="1">
      <alignment vertical="center"/>
    </xf>
    <xf numFmtId="193" fontId="0" fillId="0" borderId="49" xfId="0" applyNumberFormat="1" applyFont="1" applyBorder="1" applyAlignment="1">
      <alignment vertical="center"/>
    </xf>
    <xf numFmtId="193" fontId="0" fillId="0" borderId="47" xfId="0" applyNumberFormat="1" applyFont="1" applyBorder="1" applyAlignment="1">
      <alignment vertical="center"/>
    </xf>
    <xf numFmtId="193" fontId="0" fillId="0" borderId="50" xfId="0" applyNumberFormat="1" applyFont="1" applyBorder="1" applyAlignment="1">
      <alignment vertical="center"/>
    </xf>
    <xf numFmtId="193" fontId="0" fillId="0" borderId="51" xfId="0" applyNumberFormat="1" applyFont="1" applyBorder="1" applyAlignment="1">
      <alignment vertical="center"/>
    </xf>
    <xf numFmtId="193" fontId="0" fillId="0" borderId="52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193" fontId="0" fillId="0" borderId="53" xfId="0" applyNumberFormat="1" applyFont="1" applyBorder="1" applyAlignment="1">
      <alignment vertical="center"/>
    </xf>
    <xf numFmtId="49" fontId="0" fillId="0" borderId="54" xfId="0" applyNumberFormat="1" applyFont="1" applyBorder="1" applyAlignment="1">
      <alignment horizontal="center" vertical="center"/>
    </xf>
    <xf numFmtId="49" fontId="0" fillId="0" borderId="55" xfId="0" applyNumberFormat="1" applyFont="1" applyBorder="1" applyAlignment="1">
      <alignment horizontal="center" vertical="center"/>
    </xf>
    <xf numFmtId="193" fontId="0" fillId="0" borderId="56" xfId="0" applyNumberFormat="1" applyFont="1" applyBorder="1" applyAlignment="1">
      <alignment vertical="center"/>
    </xf>
    <xf numFmtId="193" fontId="0" fillId="0" borderId="57" xfId="0" applyNumberFormat="1" applyFont="1" applyBorder="1" applyAlignment="1">
      <alignment vertical="center"/>
    </xf>
    <xf numFmtId="49" fontId="0" fillId="0" borderId="58" xfId="0" applyNumberFormat="1" applyFont="1" applyBorder="1" applyAlignment="1">
      <alignment horizontal="center" vertical="center"/>
    </xf>
    <xf numFmtId="196" fontId="0" fillId="0" borderId="59" xfId="17" applyNumberFormat="1" applyFont="1" applyBorder="1" applyAlignment="1">
      <alignment vertical="center"/>
    </xf>
    <xf numFmtId="193" fontId="0" fillId="0" borderId="59" xfId="17" applyNumberFormat="1" applyFont="1" applyBorder="1" applyAlignment="1">
      <alignment vertical="center"/>
    </xf>
    <xf numFmtId="193" fontId="0" fillId="0" borderId="60" xfId="0" applyNumberFormat="1" applyFont="1" applyBorder="1" applyAlignment="1">
      <alignment vertical="center"/>
    </xf>
    <xf numFmtId="196" fontId="0" fillId="0" borderId="61" xfId="17" applyNumberFormat="1" applyFont="1" applyBorder="1" applyAlignment="1">
      <alignment vertical="center"/>
    </xf>
    <xf numFmtId="193" fontId="0" fillId="0" borderId="61" xfId="17" applyNumberFormat="1" applyFont="1" applyBorder="1" applyAlignment="1">
      <alignment vertical="center"/>
    </xf>
    <xf numFmtId="49" fontId="0" fillId="0" borderId="62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196" fontId="0" fillId="0" borderId="65" xfId="17" applyNumberFormat="1" applyFont="1" applyBorder="1" applyAlignment="1">
      <alignment vertical="center"/>
    </xf>
    <xf numFmtId="193" fontId="0" fillId="0" borderId="65" xfId="17" applyNumberFormat="1" applyFont="1" applyBorder="1" applyAlignment="1">
      <alignment vertical="center"/>
    </xf>
    <xf numFmtId="196" fontId="0" fillId="0" borderId="66" xfId="17" applyNumberFormat="1" applyFont="1" applyBorder="1" applyAlignment="1">
      <alignment vertical="center"/>
    </xf>
    <xf numFmtId="0" fontId="0" fillId="0" borderId="67" xfId="0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/>
    </xf>
    <xf numFmtId="49" fontId="0" fillId="0" borderId="64" xfId="0" applyNumberFormat="1" applyFont="1" applyBorder="1" applyAlignment="1">
      <alignment horizontal="center" vertical="center"/>
    </xf>
    <xf numFmtId="49" fontId="0" fillId="0" borderId="68" xfId="0" applyNumberFormat="1" applyFont="1" applyBorder="1" applyAlignment="1">
      <alignment horizontal="center" vertical="center"/>
    </xf>
    <xf numFmtId="49" fontId="0" fillId="0" borderId="69" xfId="0" applyNumberFormat="1" applyFont="1" applyBorder="1" applyAlignment="1">
      <alignment horizontal="center" vertical="center"/>
    </xf>
    <xf numFmtId="49" fontId="0" fillId="0" borderId="7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0" borderId="71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73" xfId="0" applyNumberFormat="1" applyFont="1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7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I52"/>
  <sheetViews>
    <sheetView showGridLines="0" tabSelected="1" zoomScale="90" zoomScaleNormal="90" workbookViewId="0" topLeftCell="A1">
      <pane xSplit="3" ySplit="5" topLeftCell="D3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48" sqref="F48"/>
    </sheetView>
  </sheetViews>
  <sheetFormatPr defaultColWidth="9.00390625" defaultRowHeight="14.25"/>
  <cols>
    <col min="1" max="2" width="5.25390625" style="62" customWidth="1"/>
    <col min="3" max="3" width="29.25390625" style="62" customWidth="1"/>
    <col min="4" max="4" width="19.50390625" style="62" customWidth="1"/>
    <col min="5" max="5" width="9.125" style="62" customWidth="1"/>
    <col min="6" max="6" width="18.75390625" style="62" customWidth="1"/>
    <col min="7" max="7" width="9.125" style="62" customWidth="1"/>
    <col min="8" max="8" width="18.25390625" style="62" customWidth="1"/>
    <col min="9" max="9" width="9.125" style="63" customWidth="1"/>
    <col min="10" max="16384" width="9.00390625" style="63" customWidth="1"/>
  </cols>
  <sheetData>
    <row r="1" ht="25.5" customHeight="1">
      <c r="A1" s="67" t="s">
        <v>215</v>
      </c>
    </row>
    <row r="2" spans="1:9" s="3" customFormat="1" ht="27.75" customHeight="1" thickBot="1">
      <c r="A2" s="2" t="s">
        <v>313</v>
      </c>
      <c r="B2" s="1"/>
      <c r="C2" s="1"/>
      <c r="D2" s="1"/>
      <c r="E2" s="1"/>
      <c r="F2" s="1"/>
      <c r="G2" s="1"/>
      <c r="I2" s="4" t="s">
        <v>0</v>
      </c>
    </row>
    <row r="3" spans="1:9" s="45" customFormat="1" ht="18" customHeight="1">
      <c r="A3" s="143" t="s">
        <v>216</v>
      </c>
      <c r="B3" s="144"/>
      <c r="C3" s="144"/>
      <c r="D3" s="99" t="s">
        <v>217</v>
      </c>
      <c r="E3" s="98"/>
      <c r="F3" s="99" t="s">
        <v>218</v>
      </c>
      <c r="G3" s="98"/>
      <c r="H3" s="99" t="s">
        <v>219</v>
      </c>
      <c r="I3" s="100"/>
    </row>
    <row r="4" spans="1:9" s="45" customFormat="1" ht="22.5" customHeight="1">
      <c r="A4" s="145"/>
      <c r="B4" s="146"/>
      <c r="C4" s="146"/>
      <c r="D4" s="66"/>
      <c r="E4" s="79" t="s">
        <v>220</v>
      </c>
      <c r="F4" s="66"/>
      <c r="G4" s="79" t="s">
        <v>220</v>
      </c>
      <c r="H4" s="66"/>
      <c r="I4" s="101" t="s">
        <v>221</v>
      </c>
    </row>
    <row r="5" spans="1:9" s="45" customFormat="1" ht="27" customHeight="1">
      <c r="A5" s="141" t="s">
        <v>222</v>
      </c>
      <c r="B5" s="138"/>
      <c r="C5" s="138"/>
      <c r="D5" s="74">
        <f>SUM(D6,D10,D12,D15,D20,D25,D33,D36,D39,D45,D48,D52)</f>
        <v>267280437</v>
      </c>
      <c r="E5" s="80">
        <f aca="true" t="shared" si="0" ref="E5:E52">D5/D$5*100</f>
        <v>100</v>
      </c>
      <c r="F5" s="74">
        <f>SUM(F6,F10,F12,F15,F20,F25,F33,F36,F39,F45,F48,F52)</f>
        <v>213189702</v>
      </c>
      <c r="G5" s="80">
        <f aca="true" t="shared" si="1" ref="G5:G52">F5/F$5*100</f>
        <v>100</v>
      </c>
      <c r="H5" s="74">
        <f>'세출총괄(기능별) (일반)'!H5+'세출총괄(기능별) (특별)'!H5</f>
        <v>54090735</v>
      </c>
      <c r="I5" s="109">
        <f aca="true" t="shared" si="2" ref="I5:I52">IF(F5=0,0,H5/F5*100)</f>
        <v>25.37211436225939</v>
      </c>
    </row>
    <row r="6" spans="1:9" s="45" customFormat="1" ht="27.75" customHeight="1">
      <c r="A6" s="110" t="s">
        <v>223</v>
      </c>
      <c r="B6" s="64" t="s">
        <v>224</v>
      </c>
      <c r="C6" s="64"/>
      <c r="D6" s="118">
        <f>SUM(D7:D9)</f>
        <v>24820689</v>
      </c>
      <c r="E6" s="119">
        <f t="shared" si="0"/>
        <v>9.286384472650349</v>
      </c>
      <c r="F6" s="118">
        <f>SUM(F7:F9)</f>
        <v>17950263</v>
      </c>
      <c r="G6" s="119">
        <f t="shared" si="1"/>
        <v>8.419854632565695</v>
      </c>
      <c r="H6" s="118">
        <f aca="true" t="shared" si="3" ref="H6:H52">D6-F6</f>
        <v>6870426</v>
      </c>
      <c r="I6" s="105">
        <f t="shared" si="2"/>
        <v>38.27479296542897</v>
      </c>
    </row>
    <row r="7" spans="1:9" s="45" customFormat="1" ht="27.75" customHeight="1">
      <c r="A7" s="130"/>
      <c r="B7" s="127" t="s">
        <v>225</v>
      </c>
      <c r="C7" s="126" t="s">
        <v>226</v>
      </c>
      <c r="D7" s="118">
        <v>718492</v>
      </c>
      <c r="E7" s="119">
        <f t="shared" si="0"/>
        <v>0.26881578317682864</v>
      </c>
      <c r="F7" s="118">
        <v>544041</v>
      </c>
      <c r="G7" s="119">
        <f t="shared" si="1"/>
        <v>0.2551910316943921</v>
      </c>
      <c r="H7" s="118">
        <f t="shared" si="3"/>
        <v>174451</v>
      </c>
      <c r="I7" s="105">
        <f t="shared" si="2"/>
        <v>32.06578180688588</v>
      </c>
    </row>
    <row r="8" spans="1:9" s="45" customFormat="1" ht="27.75" customHeight="1">
      <c r="A8" s="131"/>
      <c r="B8" s="70" t="s">
        <v>227</v>
      </c>
      <c r="C8" s="126" t="s">
        <v>228</v>
      </c>
      <c r="D8" s="118">
        <v>11495692</v>
      </c>
      <c r="E8" s="119">
        <f t="shared" si="0"/>
        <v>4.3009851858331105</v>
      </c>
      <c r="F8" s="118">
        <v>7135866</v>
      </c>
      <c r="G8" s="119">
        <f t="shared" si="1"/>
        <v>3.3471907568968784</v>
      </c>
      <c r="H8" s="118">
        <f t="shared" si="3"/>
        <v>4359826</v>
      </c>
      <c r="I8" s="105">
        <f t="shared" si="2"/>
        <v>61.097363655651606</v>
      </c>
    </row>
    <row r="9" spans="1:9" s="45" customFormat="1" ht="27.75" customHeight="1">
      <c r="A9" s="132"/>
      <c r="B9" s="108" t="s">
        <v>229</v>
      </c>
      <c r="C9" s="133" t="s">
        <v>230</v>
      </c>
      <c r="D9" s="118">
        <v>12606505</v>
      </c>
      <c r="E9" s="119">
        <f t="shared" si="0"/>
        <v>4.71658350364041</v>
      </c>
      <c r="F9" s="118">
        <v>10270356</v>
      </c>
      <c r="G9" s="119">
        <f t="shared" si="1"/>
        <v>4.817472843974424</v>
      </c>
      <c r="H9" s="118">
        <f t="shared" si="3"/>
        <v>2336149</v>
      </c>
      <c r="I9" s="105">
        <f t="shared" si="2"/>
        <v>22.74652407375168</v>
      </c>
    </row>
    <row r="10" spans="1:9" s="45" customFormat="1" ht="27.75" customHeight="1">
      <c r="A10" s="110" t="s">
        <v>231</v>
      </c>
      <c r="B10" s="72" t="s">
        <v>232</v>
      </c>
      <c r="C10" s="97"/>
      <c r="D10" s="118">
        <f>D11</f>
        <v>1094603</v>
      </c>
      <c r="E10" s="119">
        <f t="shared" si="0"/>
        <v>0.4095335267653727</v>
      </c>
      <c r="F10" s="118">
        <f>F11</f>
        <v>1788802</v>
      </c>
      <c r="G10" s="119">
        <f t="shared" si="1"/>
        <v>0.8390658569427523</v>
      </c>
      <c r="H10" s="118">
        <f t="shared" si="3"/>
        <v>-694199</v>
      </c>
      <c r="I10" s="105">
        <f t="shared" si="2"/>
        <v>-38.80804024145769</v>
      </c>
    </row>
    <row r="11" spans="1:9" s="45" customFormat="1" ht="27.75" customHeight="1">
      <c r="A11" s="120"/>
      <c r="B11" s="129" t="s">
        <v>233</v>
      </c>
      <c r="C11" s="122" t="s">
        <v>234</v>
      </c>
      <c r="D11" s="118">
        <v>1094603</v>
      </c>
      <c r="E11" s="119">
        <f t="shared" si="0"/>
        <v>0.4095335267653727</v>
      </c>
      <c r="F11" s="118">
        <v>1788802</v>
      </c>
      <c r="G11" s="119">
        <f t="shared" si="1"/>
        <v>0.8390658569427523</v>
      </c>
      <c r="H11" s="118">
        <f t="shared" si="3"/>
        <v>-694199</v>
      </c>
      <c r="I11" s="105">
        <f t="shared" si="2"/>
        <v>-38.80804024145769</v>
      </c>
    </row>
    <row r="12" spans="1:9" s="45" customFormat="1" ht="27.75" customHeight="1">
      <c r="A12" s="110" t="s">
        <v>235</v>
      </c>
      <c r="B12" s="72" t="s">
        <v>236</v>
      </c>
      <c r="C12" s="97"/>
      <c r="D12" s="118">
        <f>D13+D14</f>
        <v>1372466</v>
      </c>
      <c r="E12" s="119">
        <f t="shared" si="0"/>
        <v>0.5134928749012783</v>
      </c>
      <c r="F12" s="118">
        <f>F13+F14</f>
        <v>1388520</v>
      </c>
      <c r="G12" s="119">
        <f t="shared" si="1"/>
        <v>0.6513072568580259</v>
      </c>
      <c r="H12" s="118">
        <f t="shared" si="3"/>
        <v>-16054</v>
      </c>
      <c r="I12" s="105">
        <f t="shared" si="2"/>
        <v>-1.1561950854146863</v>
      </c>
    </row>
    <row r="13" spans="1:9" s="45" customFormat="1" ht="27.75" customHeight="1">
      <c r="A13" s="130"/>
      <c r="B13" s="70" t="s">
        <v>237</v>
      </c>
      <c r="C13" s="126" t="s">
        <v>238</v>
      </c>
      <c r="D13" s="118">
        <v>1280211</v>
      </c>
      <c r="E13" s="119">
        <f t="shared" si="0"/>
        <v>0.4789766936814759</v>
      </c>
      <c r="F13" s="118">
        <v>1339500</v>
      </c>
      <c r="G13" s="119">
        <f t="shared" si="1"/>
        <v>0.6283136509098362</v>
      </c>
      <c r="H13" s="118">
        <f t="shared" si="3"/>
        <v>-59289</v>
      </c>
      <c r="I13" s="105">
        <f t="shared" si="2"/>
        <v>-4.426203807390817</v>
      </c>
    </row>
    <row r="14" spans="1:9" s="45" customFormat="1" ht="27.75" customHeight="1">
      <c r="A14" s="132"/>
      <c r="B14" s="108" t="s">
        <v>239</v>
      </c>
      <c r="C14" s="133" t="s">
        <v>240</v>
      </c>
      <c r="D14" s="118">
        <v>92255</v>
      </c>
      <c r="E14" s="119">
        <f t="shared" si="0"/>
        <v>0.03451618121980248</v>
      </c>
      <c r="F14" s="118">
        <v>49020</v>
      </c>
      <c r="G14" s="119">
        <f t="shared" si="1"/>
        <v>0.02299360594818975</v>
      </c>
      <c r="H14" s="118">
        <f t="shared" si="3"/>
        <v>43235</v>
      </c>
      <c r="I14" s="105">
        <f t="shared" si="2"/>
        <v>88.19869441044472</v>
      </c>
    </row>
    <row r="15" spans="1:9" s="45" customFormat="1" ht="27.75" customHeight="1">
      <c r="A15" s="110" t="s">
        <v>241</v>
      </c>
      <c r="B15" s="72" t="s">
        <v>242</v>
      </c>
      <c r="C15" s="97"/>
      <c r="D15" s="118">
        <f>SUM(D16:D19)</f>
        <v>15870518</v>
      </c>
      <c r="E15" s="119">
        <f t="shared" si="0"/>
        <v>5.937777630915801</v>
      </c>
      <c r="F15" s="118">
        <f>SUM(F16:F19)</f>
        <v>15705046</v>
      </c>
      <c r="G15" s="119">
        <f t="shared" si="1"/>
        <v>7.366700104491914</v>
      </c>
      <c r="H15" s="118">
        <f t="shared" si="3"/>
        <v>165472</v>
      </c>
      <c r="I15" s="105">
        <f t="shared" si="2"/>
        <v>1.053623147617651</v>
      </c>
    </row>
    <row r="16" spans="1:9" s="45" customFormat="1" ht="27.75" customHeight="1">
      <c r="A16" s="130"/>
      <c r="B16" s="70" t="s">
        <v>243</v>
      </c>
      <c r="C16" s="126" t="s">
        <v>244</v>
      </c>
      <c r="D16" s="118">
        <v>3122270</v>
      </c>
      <c r="E16" s="119">
        <f t="shared" si="0"/>
        <v>1.1681625617815046</v>
      </c>
      <c r="F16" s="118">
        <v>1000378</v>
      </c>
      <c r="G16" s="119">
        <f t="shared" si="1"/>
        <v>0.46924311569233307</v>
      </c>
      <c r="H16" s="118">
        <f t="shared" si="3"/>
        <v>2121892</v>
      </c>
      <c r="I16" s="105">
        <f t="shared" si="2"/>
        <v>212.1090227893856</v>
      </c>
    </row>
    <row r="17" spans="1:9" s="45" customFormat="1" ht="27.75" customHeight="1">
      <c r="A17" s="131"/>
      <c r="B17" s="108" t="s">
        <v>245</v>
      </c>
      <c r="C17" s="133" t="s">
        <v>246</v>
      </c>
      <c r="D17" s="118">
        <v>7202781</v>
      </c>
      <c r="E17" s="119">
        <f t="shared" si="0"/>
        <v>2.694840326080431</v>
      </c>
      <c r="F17" s="118">
        <v>7317040</v>
      </c>
      <c r="G17" s="119">
        <f t="shared" si="1"/>
        <v>3.432173285743417</v>
      </c>
      <c r="H17" s="118">
        <f t="shared" si="3"/>
        <v>-114259</v>
      </c>
      <c r="I17" s="105">
        <f t="shared" si="2"/>
        <v>-1.5615467456785805</v>
      </c>
    </row>
    <row r="18" spans="1:9" s="45" customFormat="1" ht="27.75" customHeight="1">
      <c r="A18" s="131"/>
      <c r="B18" s="70" t="s">
        <v>247</v>
      </c>
      <c r="C18" s="126" t="s">
        <v>248</v>
      </c>
      <c r="D18" s="118">
        <v>2154925</v>
      </c>
      <c r="E18" s="119">
        <f t="shared" si="0"/>
        <v>0.8062411990145019</v>
      </c>
      <c r="F18" s="118">
        <v>3965519</v>
      </c>
      <c r="G18" s="119">
        <f t="shared" si="1"/>
        <v>1.8600893771125961</v>
      </c>
      <c r="H18" s="118">
        <f t="shared" si="3"/>
        <v>-1810594</v>
      </c>
      <c r="I18" s="105">
        <f t="shared" si="2"/>
        <v>-45.65843714278005</v>
      </c>
    </row>
    <row r="19" spans="1:9" s="45" customFormat="1" ht="27.75" customHeight="1">
      <c r="A19" s="132"/>
      <c r="B19" s="128" t="s">
        <v>249</v>
      </c>
      <c r="C19" s="121" t="s">
        <v>250</v>
      </c>
      <c r="D19" s="118">
        <v>3390542</v>
      </c>
      <c r="E19" s="119">
        <f t="shared" si="0"/>
        <v>1.2685335440393641</v>
      </c>
      <c r="F19" s="118">
        <v>3422109</v>
      </c>
      <c r="G19" s="119">
        <f t="shared" si="1"/>
        <v>1.6051943259435673</v>
      </c>
      <c r="H19" s="118">
        <f t="shared" si="3"/>
        <v>-31567</v>
      </c>
      <c r="I19" s="105">
        <f t="shared" si="2"/>
        <v>-0.9224428561451432</v>
      </c>
    </row>
    <row r="20" spans="1:9" s="45" customFormat="1" ht="24.75" customHeight="1">
      <c r="A20" s="110" t="s">
        <v>251</v>
      </c>
      <c r="B20" s="72" t="s">
        <v>252</v>
      </c>
      <c r="C20" s="97"/>
      <c r="D20" s="118">
        <f>SUM(D21:D24)</f>
        <v>39149928</v>
      </c>
      <c r="E20" s="119">
        <f t="shared" si="0"/>
        <v>14.647509724028174</v>
      </c>
      <c r="F20" s="118">
        <f>SUM(F21:F24)</f>
        <v>26146412</v>
      </c>
      <c r="G20" s="119">
        <f t="shared" si="1"/>
        <v>12.264387892432065</v>
      </c>
      <c r="H20" s="118">
        <f t="shared" si="3"/>
        <v>13003516</v>
      </c>
      <c r="I20" s="105">
        <f t="shared" si="2"/>
        <v>49.73346247278594</v>
      </c>
    </row>
    <row r="21" spans="1:9" s="45" customFormat="1" ht="24.75" customHeight="1">
      <c r="A21" s="131"/>
      <c r="B21" s="127" t="s">
        <v>253</v>
      </c>
      <c r="C21" s="97" t="s">
        <v>254</v>
      </c>
      <c r="D21" s="118">
        <v>34790857</v>
      </c>
      <c r="E21" s="119">
        <f t="shared" si="0"/>
        <v>13.016611836802705</v>
      </c>
      <c r="F21" s="118">
        <v>22456627</v>
      </c>
      <c r="G21" s="119">
        <f t="shared" si="1"/>
        <v>10.533635907047707</v>
      </c>
      <c r="H21" s="118">
        <f t="shared" si="3"/>
        <v>12334230</v>
      </c>
      <c r="I21" s="105">
        <f t="shared" si="2"/>
        <v>54.92467769091057</v>
      </c>
    </row>
    <row r="22" spans="1:9" s="45" customFormat="1" ht="24.75" customHeight="1">
      <c r="A22" s="131"/>
      <c r="B22" s="70" t="s">
        <v>255</v>
      </c>
      <c r="C22" s="126" t="s">
        <v>256</v>
      </c>
      <c r="D22" s="118">
        <v>4027604</v>
      </c>
      <c r="E22" s="119">
        <f t="shared" si="0"/>
        <v>1.5068831992369125</v>
      </c>
      <c r="F22" s="118">
        <v>3273693</v>
      </c>
      <c r="G22" s="119">
        <f t="shared" si="1"/>
        <v>1.5355774548622427</v>
      </c>
      <c r="H22" s="118">
        <f t="shared" si="3"/>
        <v>753911</v>
      </c>
      <c r="I22" s="105">
        <f t="shared" si="2"/>
        <v>23.029373860041243</v>
      </c>
    </row>
    <row r="23" spans="1:9" s="45" customFormat="1" ht="24.75" customHeight="1">
      <c r="A23" s="131"/>
      <c r="B23" s="70" t="s">
        <v>257</v>
      </c>
      <c r="C23" s="126" t="s">
        <v>258</v>
      </c>
      <c r="D23" s="118">
        <v>276191</v>
      </c>
      <c r="E23" s="119">
        <f t="shared" si="0"/>
        <v>0.10333378794947122</v>
      </c>
      <c r="F23" s="118">
        <v>295699</v>
      </c>
      <c r="G23" s="119">
        <f t="shared" si="1"/>
        <v>0.1387022906012599</v>
      </c>
      <c r="H23" s="118">
        <f t="shared" si="3"/>
        <v>-19508</v>
      </c>
      <c r="I23" s="105">
        <f t="shared" si="2"/>
        <v>-6.597249229791105</v>
      </c>
    </row>
    <row r="24" spans="1:9" s="45" customFormat="1" ht="24.75" customHeight="1">
      <c r="A24" s="132"/>
      <c r="B24" s="108" t="s">
        <v>259</v>
      </c>
      <c r="C24" s="133" t="s">
        <v>260</v>
      </c>
      <c r="D24" s="118">
        <v>55276</v>
      </c>
      <c r="E24" s="119">
        <f t="shared" si="0"/>
        <v>0.020680900039085164</v>
      </c>
      <c r="F24" s="118">
        <v>120393</v>
      </c>
      <c r="G24" s="119">
        <f t="shared" si="1"/>
        <v>0.05647223992085697</v>
      </c>
      <c r="H24" s="118">
        <f t="shared" si="3"/>
        <v>-65117</v>
      </c>
      <c r="I24" s="105">
        <f t="shared" si="2"/>
        <v>-54.08703163805204</v>
      </c>
    </row>
    <row r="25" spans="1:9" s="45" customFormat="1" ht="24.75" customHeight="1">
      <c r="A25" s="110" t="s">
        <v>261</v>
      </c>
      <c r="B25" s="72" t="s">
        <v>262</v>
      </c>
      <c r="C25" s="97"/>
      <c r="D25" s="118">
        <f>SUM(D26:D32)</f>
        <v>40384902</v>
      </c>
      <c r="E25" s="119">
        <f t="shared" si="0"/>
        <v>15.109561497761245</v>
      </c>
      <c r="F25" s="118">
        <f>SUM(F26:F32)</f>
        <v>28861447</v>
      </c>
      <c r="G25" s="119">
        <f t="shared" si="1"/>
        <v>13.537917980672443</v>
      </c>
      <c r="H25" s="118">
        <f t="shared" si="3"/>
        <v>11523455</v>
      </c>
      <c r="I25" s="105">
        <f t="shared" si="2"/>
        <v>39.92680962946868</v>
      </c>
    </row>
    <row r="26" spans="1:9" s="45" customFormat="1" ht="24.75" customHeight="1">
      <c r="A26" s="130"/>
      <c r="B26" s="127" t="s">
        <v>263</v>
      </c>
      <c r="C26" s="126" t="s">
        <v>264</v>
      </c>
      <c r="D26" s="118">
        <v>11691417</v>
      </c>
      <c r="E26" s="119">
        <f t="shared" si="0"/>
        <v>4.374213515671556</v>
      </c>
      <c r="F26" s="118">
        <v>10572285</v>
      </c>
      <c r="G26" s="119">
        <f t="shared" si="1"/>
        <v>4.959097414564612</v>
      </c>
      <c r="H26" s="118">
        <f t="shared" si="3"/>
        <v>1119132</v>
      </c>
      <c r="I26" s="105">
        <f t="shared" si="2"/>
        <v>10.58552621311287</v>
      </c>
    </row>
    <row r="27" spans="1:9" s="45" customFormat="1" ht="24.75" customHeight="1">
      <c r="A27" s="131"/>
      <c r="B27" s="70" t="s">
        <v>265</v>
      </c>
      <c r="C27" s="126" t="s">
        <v>266</v>
      </c>
      <c r="D27" s="118">
        <v>5202018</v>
      </c>
      <c r="E27" s="119">
        <f t="shared" si="0"/>
        <v>1.9462771231551077</v>
      </c>
      <c r="F27" s="118">
        <v>4320353</v>
      </c>
      <c r="G27" s="119">
        <f t="shared" si="1"/>
        <v>2.026529874318226</v>
      </c>
      <c r="H27" s="118">
        <f t="shared" si="3"/>
        <v>881665</v>
      </c>
      <c r="I27" s="105">
        <f t="shared" si="2"/>
        <v>20.40724450062298</v>
      </c>
    </row>
    <row r="28" spans="1:9" s="45" customFormat="1" ht="24.75" customHeight="1">
      <c r="A28" s="131"/>
      <c r="B28" s="70" t="s">
        <v>267</v>
      </c>
      <c r="C28" s="126" t="s">
        <v>268</v>
      </c>
      <c r="D28" s="118">
        <v>4309131</v>
      </c>
      <c r="E28" s="119">
        <f t="shared" si="0"/>
        <v>1.612213392183282</v>
      </c>
      <c r="F28" s="118">
        <v>3578091</v>
      </c>
      <c r="G28" s="119">
        <f t="shared" si="1"/>
        <v>1.6783601489343984</v>
      </c>
      <c r="H28" s="118">
        <f t="shared" si="3"/>
        <v>731040</v>
      </c>
      <c r="I28" s="105">
        <f t="shared" si="2"/>
        <v>20.4310063662439</v>
      </c>
    </row>
    <row r="29" spans="1:9" s="45" customFormat="1" ht="24.75" customHeight="1">
      <c r="A29" s="131"/>
      <c r="B29" s="70" t="s">
        <v>269</v>
      </c>
      <c r="C29" s="126" t="s">
        <v>270</v>
      </c>
      <c r="D29" s="118">
        <v>15426167</v>
      </c>
      <c r="E29" s="119">
        <f t="shared" si="0"/>
        <v>5.7715286510101</v>
      </c>
      <c r="F29" s="118">
        <v>9598710</v>
      </c>
      <c r="G29" s="119">
        <f t="shared" si="1"/>
        <v>4.502426669745989</v>
      </c>
      <c r="H29" s="118">
        <f t="shared" si="3"/>
        <v>5827457</v>
      </c>
      <c r="I29" s="105">
        <f t="shared" si="2"/>
        <v>60.71083510180014</v>
      </c>
    </row>
    <row r="30" spans="1:9" s="45" customFormat="1" ht="24.75" customHeight="1">
      <c r="A30" s="131"/>
      <c r="B30" s="70" t="s">
        <v>271</v>
      </c>
      <c r="C30" s="126" t="s">
        <v>272</v>
      </c>
      <c r="D30" s="118">
        <v>187824</v>
      </c>
      <c r="E30" s="119">
        <f t="shared" si="0"/>
        <v>0.07027225864644931</v>
      </c>
      <c r="F30" s="118">
        <v>188179</v>
      </c>
      <c r="G30" s="119">
        <f t="shared" si="1"/>
        <v>0.08826833483729904</v>
      </c>
      <c r="H30" s="118">
        <f t="shared" si="3"/>
        <v>-355</v>
      </c>
      <c r="I30" s="105">
        <f t="shared" si="2"/>
        <v>-0.1886501681909246</v>
      </c>
    </row>
    <row r="31" spans="1:9" s="45" customFormat="1" ht="24.75" customHeight="1">
      <c r="A31" s="131"/>
      <c r="B31" s="70" t="s">
        <v>273</v>
      </c>
      <c r="C31" s="126" t="s">
        <v>274</v>
      </c>
      <c r="D31" s="118">
        <v>578347</v>
      </c>
      <c r="E31" s="119">
        <f t="shared" si="0"/>
        <v>0.21638209159318306</v>
      </c>
      <c r="F31" s="118">
        <v>603829</v>
      </c>
      <c r="G31" s="119">
        <f t="shared" si="1"/>
        <v>0.28323553827191894</v>
      </c>
      <c r="H31" s="118">
        <f t="shared" si="3"/>
        <v>-25482</v>
      </c>
      <c r="I31" s="105">
        <f t="shared" si="2"/>
        <v>-4.220068926798812</v>
      </c>
    </row>
    <row r="32" spans="1:9" s="45" customFormat="1" ht="24.75" customHeight="1">
      <c r="A32" s="132"/>
      <c r="B32" s="128" t="s">
        <v>275</v>
      </c>
      <c r="C32" s="121" t="s">
        <v>276</v>
      </c>
      <c r="D32" s="118">
        <v>2989998</v>
      </c>
      <c r="E32" s="119">
        <f t="shared" si="0"/>
        <v>1.118674465501566</v>
      </c>
      <c r="F32" s="118">
        <v>0</v>
      </c>
      <c r="G32" s="119">
        <f t="shared" si="1"/>
        <v>0</v>
      </c>
      <c r="H32" s="118">
        <f t="shared" si="3"/>
        <v>2989998</v>
      </c>
      <c r="I32" s="105">
        <f t="shared" si="2"/>
        <v>0</v>
      </c>
    </row>
    <row r="33" spans="1:9" s="45" customFormat="1" ht="24.75" customHeight="1">
      <c r="A33" s="110" t="s">
        <v>277</v>
      </c>
      <c r="B33" s="72" t="s">
        <v>278</v>
      </c>
      <c r="C33" s="97"/>
      <c r="D33" s="118">
        <f>D34+D35</f>
        <v>5130283</v>
      </c>
      <c r="E33" s="119">
        <f t="shared" si="0"/>
        <v>1.9194382714960916</v>
      </c>
      <c r="F33" s="118">
        <f>F34+F35</f>
        <v>4612690</v>
      </c>
      <c r="G33" s="119">
        <f t="shared" si="1"/>
        <v>2.163655165670244</v>
      </c>
      <c r="H33" s="118">
        <f t="shared" si="3"/>
        <v>517593</v>
      </c>
      <c r="I33" s="105">
        <f t="shared" si="2"/>
        <v>11.221066232502077</v>
      </c>
    </row>
    <row r="34" spans="1:9" s="45" customFormat="1" ht="24.75" customHeight="1">
      <c r="A34" s="130"/>
      <c r="B34" s="108" t="s">
        <v>279</v>
      </c>
      <c r="C34" s="133" t="s">
        <v>280</v>
      </c>
      <c r="D34" s="118">
        <v>5095813</v>
      </c>
      <c r="E34" s="119">
        <f t="shared" si="0"/>
        <v>1.9065417047338933</v>
      </c>
      <c r="F34" s="118">
        <v>4600590</v>
      </c>
      <c r="G34" s="119">
        <f t="shared" si="1"/>
        <v>2.157979469383563</v>
      </c>
      <c r="H34" s="118">
        <f t="shared" si="3"/>
        <v>495223</v>
      </c>
      <c r="I34" s="105">
        <f t="shared" si="2"/>
        <v>10.764336748112742</v>
      </c>
    </row>
    <row r="35" spans="1:9" s="45" customFormat="1" ht="24.75" customHeight="1">
      <c r="A35" s="132"/>
      <c r="B35" s="70" t="s">
        <v>281</v>
      </c>
      <c r="C35" s="126" t="s">
        <v>282</v>
      </c>
      <c r="D35" s="118">
        <v>34470</v>
      </c>
      <c r="E35" s="119">
        <f t="shared" si="0"/>
        <v>0.012896566762198164</v>
      </c>
      <c r="F35" s="118">
        <v>12100</v>
      </c>
      <c r="G35" s="119">
        <f t="shared" si="1"/>
        <v>0.005675696286680864</v>
      </c>
      <c r="H35" s="118">
        <f t="shared" si="3"/>
        <v>22370</v>
      </c>
      <c r="I35" s="105">
        <f t="shared" si="2"/>
        <v>184.87603305785123</v>
      </c>
    </row>
    <row r="36" spans="1:9" s="45" customFormat="1" ht="24" customHeight="1">
      <c r="A36" s="110" t="s">
        <v>283</v>
      </c>
      <c r="B36" s="72" t="s">
        <v>284</v>
      </c>
      <c r="C36" s="97"/>
      <c r="D36" s="118">
        <f>D37+D38</f>
        <v>60058629</v>
      </c>
      <c r="E36" s="119">
        <f t="shared" si="0"/>
        <v>22.470267436744727</v>
      </c>
      <c r="F36" s="118">
        <f>F37+F38</f>
        <v>37117231</v>
      </c>
      <c r="G36" s="119">
        <f t="shared" si="1"/>
        <v>17.410423980047593</v>
      </c>
      <c r="H36" s="118">
        <f t="shared" si="3"/>
        <v>22941398</v>
      </c>
      <c r="I36" s="105">
        <f t="shared" si="2"/>
        <v>61.80794574897034</v>
      </c>
    </row>
    <row r="37" spans="1:9" s="45" customFormat="1" ht="24" customHeight="1">
      <c r="A37" s="130"/>
      <c r="B37" s="108" t="s">
        <v>285</v>
      </c>
      <c r="C37" s="133" t="s">
        <v>286</v>
      </c>
      <c r="D37" s="118">
        <v>33853345</v>
      </c>
      <c r="E37" s="119">
        <f t="shared" si="0"/>
        <v>12.665852158869376</v>
      </c>
      <c r="F37" s="118">
        <v>25190688</v>
      </c>
      <c r="G37" s="119">
        <f t="shared" si="1"/>
        <v>11.816090441366628</v>
      </c>
      <c r="H37" s="118">
        <f t="shared" si="3"/>
        <v>8662657</v>
      </c>
      <c r="I37" s="105">
        <f t="shared" si="2"/>
        <v>34.38833032269702</v>
      </c>
    </row>
    <row r="38" spans="1:9" s="45" customFormat="1" ht="24" customHeight="1">
      <c r="A38" s="132"/>
      <c r="B38" s="70" t="s">
        <v>287</v>
      </c>
      <c r="C38" s="126" t="s">
        <v>288</v>
      </c>
      <c r="D38" s="118">
        <v>26205284</v>
      </c>
      <c r="E38" s="119">
        <f t="shared" si="0"/>
        <v>9.80441527787535</v>
      </c>
      <c r="F38" s="118">
        <v>11926543</v>
      </c>
      <c r="G38" s="119">
        <f t="shared" si="1"/>
        <v>5.594333538680963</v>
      </c>
      <c r="H38" s="118">
        <f t="shared" si="3"/>
        <v>14278741</v>
      </c>
      <c r="I38" s="105">
        <f t="shared" si="2"/>
        <v>119.72237889889803</v>
      </c>
    </row>
    <row r="39" spans="1:9" s="45" customFormat="1" ht="24" customHeight="1">
      <c r="A39" s="110" t="s">
        <v>289</v>
      </c>
      <c r="B39" s="72" t="s">
        <v>290</v>
      </c>
      <c r="C39" s="97"/>
      <c r="D39" s="118">
        <f>SUM(D40:D44)</f>
        <v>6649360</v>
      </c>
      <c r="E39" s="119">
        <f t="shared" si="0"/>
        <v>2.4877840198981716</v>
      </c>
      <c r="F39" s="118">
        <f>SUM(F40:F44)</f>
        <v>3029911</v>
      </c>
      <c r="G39" s="119">
        <f t="shared" si="1"/>
        <v>1.4212276538573143</v>
      </c>
      <c r="H39" s="118">
        <f t="shared" si="3"/>
        <v>3619449</v>
      </c>
      <c r="I39" s="105">
        <f t="shared" si="2"/>
        <v>119.45727118717349</v>
      </c>
    </row>
    <row r="40" spans="1:9" s="45" customFormat="1" ht="24" customHeight="1">
      <c r="A40" s="130"/>
      <c r="B40" s="70" t="s">
        <v>111</v>
      </c>
      <c r="C40" s="126" t="s">
        <v>114</v>
      </c>
      <c r="D40" s="118">
        <v>3195000</v>
      </c>
      <c r="E40" s="119">
        <f t="shared" si="0"/>
        <v>1.1953736816136677</v>
      </c>
      <c r="F40" s="118">
        <v>698000</v>
      </c>
      <c r="G40" s="119">
        <f t="shared" si="1"/>
        <v>0.32740793455398703</v>
      </c>
      <c r="H40" s="118">
        <f t="shared" si="3"/>
        <v>2497000</v>
      </c>
      <c r="I40" s="105">
        <f t="shared" si="2"/>
        <v>357.7363896848138</v>
      </c>
    </row>
    <row r="41" spans="1:9" s="45" customFormat="1" ht="24" customHeight="1">
      <c r="A41" s="131"/>
      <c r="B41" s="108" t="s">
        <v>291</v>
      </c>
      <c r="C41" s="133" t="s">
        <v>292</v>
      </c>
      <c r="D41" s="118">
        <v>206060</v>
      </c>
      <c r="E41" s="119">
        <f t="shared" si="0"/>
        <v>0.07709505503390059</v>
      </c>
      <c r="F41" s="118">
        <v>211700</v>
      </c>
      <c r="G41" s="119">
        <f t="shared" si="1"/>
        <v>0.09930123172647429</v>
      </c>
      <c r="H41" s="118">
        <f t="shared" si="3"/>
        <v>-5640</v>
      </c>
      <c r="I41" s="105">
        <f t="shared" si="2"/>
        <v>-2.664147378365612</v>
      </c>
    </row>
    <row r="42" spans="1:9" s="45" customFormat="1" ht="24" customHeight="1">
      <c r="A42" s="131"/>
      <c r="B42" s="70" t="s">
        <v>293</v>
      </c>
      <c r="C42" s="126" t="s">
        <v>294</v>
      </c>
      <c r="D42" s="118">
        <v>1724300</v>
      </c>
      <c r="E42" s="119">
        <f t="shared" si="0"/>
        <v>0.6451276492038959</v>
      </c>
      <c r="F42" s="118">
        <v>365260</v>
      </c>
      <c r="G42" s="119">
        <f t="shared" si="1"/>
        <v>0.17133097732835142</v>
      </c>
      <c r="H42" s="118">
        <f t="shared" si="3"/>
        <v>1359040</v>
      </c>
      <c r="I42" s="105">
        <f t="shared" si="2"/>
        <v>372.07468652466736</v>
      </c>
    </row>
    <row r="43" spans="1:9" s="45" customFormat="1" ht="24" customHeight="1">
      <c r="A43" s="131"/>
      <c r="B43" s="70" t="s">
        <v>295</v>
      </c>
      <c r="C43" s="126" t="s">
        <v>296</v>
      </c>
      <c r="D43" s="118">
        <v>93790</v>
      </c>
      <c r="E43" s="119">
        <f t="shared" si="0"/>
        <v>0.03509048438139152</v>
      </c>
      <c r="F43" s="118">
        <v>89751</v>
      </c>
      <c r="G43" s="119">
        <f t="shared" si="1"/>
        <v>0.042099125407098696</v>
      </c>
      <c r="H43" s="118">
        <f t="shared" si="3"/>
        <v>4039</v>
      </c>
      <c r="I43" s="105">
        <f t="shared" si="2"/>
        <v>4.500228409711313</v>
      </c>
    </row>
    <row r="44" spans="1:9" s="45" customFormat="1" ht="24" customHeight="1">
      <c r="A44" s="132"/>
      <c r="B44" s="108" t="s">
        <v>297</v>
      </c>
      <c r="C44" s="133" t="s">
        <v>298</v>
      </c>
      <c r="D44" s="118">
        <v>1430210</v>
      </c>
      <c r="E44" s="119">
        <f t="shared" si="0"/>
        <v>0.5350971496653157</v>
      </c>
      <c r="F44" s="118">
        <v>1665200</v>
      </c>
      <c r="G44" s="119">
        <f t="shared" si="1"/>
        <v>0.7810883848414029</v>
      </c>
      <c r="H44" s="118">
        <f t="shared" si="3"/>
        <v>-234990</v>
      </c>
      <c r="I44" s="105">
        <f t="shared" si="2"/>
        <v>-14.111818400192169</v>
      </c>
    </row>
    <row r="45" spans="1:9" s="45" customFormat="1" ht="24" customHeight="1">
      <c r="A45" s="110" t="s">
        <v>299</v>
      </c>
      <c r="B45" s="72" t="s">
        <v>300</v>
      </c>
      <c r="C45" s="97"/>
      <c r="D45" s="118">
        <f>D46+D47</f>
        <v>16560403</v>
      </c>
      <c r="E45" s="119">
        <f t="shared" si="0"/>
        <v>6.195890423510495</v>
      </c>
      <c r="F45" s="118">
        <f>F46+F47</f>
        <v>16740610</v>
      </c>
      <c r="G45" s="119">
        <f t="shared" si="1"/>
        <v>7.852447769733267</v>
      </c>
      <c r="H45" s="118">
        <f t="shared" si="3"/>
        <v>-180207</v>
      </c>
      <c r="I45" s="105">
        <f t="shared" si="2"/>
        <v>-1.076466150277678</v>
      </c>
    </row>
    <row r="46" spans="1:9" ht="24" customHeight="1">
      <c r="A46" s="130"/>
      <c r="B46" s="70" t="s">
        <v>301</v>
      </c>
      <c r="C46" s="126" t="s">
        <v>302</v>
      </c>
      <c r="D46" s="118">
        <v>11878192</v>
      </c>
      <c r="E46" s="119">
        <f t="shared" si="0"/>
        <v>4.4440933026460145</v>
      </c>
      <c r="F46" s="118">
        <v>11832930</v>
      </c>
      <c r="G46" s="119">
        <f t="shared" si="1"/>
        <v>5.550422881120215</v>
      </c>
      <c r="H46" s="118">
        <f t="shared" si="3"/>
        <v>45262</v>
      </c>
      <c r="I46" s="105">
        <f t="shared" si="2"/>
        <v>0.3825088122721929</v>
      </c>
    </row>
    <row r="47" spans="1:9" ht="24" customHeight="1">
      <c r="A47" s="132"/>
      <c r="B47" s="108" t="s">
        <v>303</v>
      </c>
      <c r="C47" s="133" t="s">
        <v>304</v>
      </c>
      <c r="D47" s="118">
        <v>4682211</v>
      </c>
      <c r="E47" s="119">
        <f t="shared" si="0"/>
        <v>1.75179712086448</v>
      </c>
      <c r="F47" s="118">
        <v>4907680</v>
      </c>
      <c r="G47" s="119">
        <f t="shared" si="1"/>
        <v>2.302024888613053</v>
      </c>
      <c r="H47" s="118">
        <f t="shared" si="3"/>
        <v>-225469</v>
      </c>
      <c r="I47" s="105">
        <f t="shared" si="2"/>
        <v>-4.594207446288266</v>
      </c>
    </row>
    <row r="48" spans="1:9" s="45" customFormat="1" ht="24" customHeight="1">
      <c r="A48" s="110" t="s">
        <v>305</v>
      </c>
      <c r="B48" s="142" t="s">
        <v>306</v>
      </c>
      <c r="C48" s="142"/>
      <c r="D48" s="118">
        <f>SUM(D49:D51)</f>
        <v>21887989</v>
      </c>
      <c r="E48" s="119">
        <f t="shared" si="0"/>
        <v>8.189147415977923</v>
      </c>
      <c r="F48" s="118">
        <f>SUM(F49:F51)</f>
        <v>27948856</v>
      </c>
      <c r="G48" s="119">
        <f t="shared" si="1"/>
        <v>13.109852745138696</v>
      </c>
      <c r="H48" s="118">
        <f t="shared" si="3"/>
        <v>-6060867</v>
      </c>
      <c r="I48" s="105">
        <f t="shared" si="2"/>
        <v>-21.685563802683014</v>
      </c>
    </row>
    <row r="49" spans="1:9" s="45" customFormat="1" ht="24" customHeight="1">
      <c r="A49" s="130"/>
      <c r="B49" s="108" t="s">
        <v>307</v>
      </c>
      <c r="C49" s="133" t="s">
        <v>308</v>
      </c>
      <c r="D49" s="118">
        <v>6799570</v>
      </c>
      <c r="E49" s="119">
        <f t="shared" si="0"/>
        <v>2.543983419183051</v>
      </c>
      <c r="F49" s="118">
        <v>6294817</v>
      </c>
      <c r="G49" s="119">
        <f t="shared" si="1"/>
        <v>2.952683427457486</v>
      </c>
      <c r="H49" s="118">
        <f t="shared" si="3"/>
        <v>504753</v>
      </c>
      <c r="I49" s="105">
        <f t="shared" si="2"/>
        <v>8.018549228674956</v>
      </c>
    </row>
    <row r="50" spans="1:9" s="45" customFormat="1" ht="24" customHeight="1">
      <c r="A50" s="131"/>
      <c r="B50" s="70" t="s">
        <v>309</v>
      </c>
      <c r="C50" s="126" t="s">
        <v>310</v>
      </c>
      <c r="D50" s="118">
        <v>14868419</v>
      </c>
      <c r="E50" s="119">
        <f t="shared" si="0"/>
        <v>5.562853445948235</v>
      </c>
      <c r="F50" s="118">
        <v>18409539</v>
      </c>
      <c r="G50" s="119">
        <f t="shared" si="1"/>
        <v>8.635285300975749</v>
      </c>
      <c r="H50" s="118">
        <f t="shared" si="3"/>
        <v>-3541120</v>
      </c>
      <c r="I50" s="105">
        <f t="shared" si="2"/>
        <v>-19.23524538012603</v>
      </c>
    </row>
    <row r="51" spans="1:9" s="45" customFormat="1" ht="24" customHeight="1">
      <c r="A51" s="132"/>
      <c r="B51" s="128" t="s">
        <v>113</v>
      </c>
      <c r="C51" s="121" t="s">
        <v>115</v>
      </c>
      <c r="D51" s="118">
        <v>220000</v>
      </c>
      <c r="E51" s="119">
        <f t="shared" si="0"/>
        <v>0.08231055084663753</v>
      </c>
      <c r="F51" s="118">
        <v>3244500</v>
      </c>
      <c r="G51" s="119">
        <f t="shared" si="1"/>
        <v>1.52188401670546</v>
      </c>
      <c r="H51" s="118">
        <f t="shared" si="3"/>
        <v>-3024500</v>
      </c>
      <c r="I51" s="105">
        <f t="shared" si="2"/>
        <v>-93.21929419016797</v>
      </c>
    </row>
    <row r="52" spans="1:9" s="45" customFormat="1" ht="24" customHeight="1" thickBot="1">
      <c r="A52" s="114" t="s">
        <v>311</v>
      </c>
      <c r="B52" s="139" t="s">
        <v>312</v>
      </c>
      <c r="C52" s="140"/>
      <c r="D52" s="123">
        <v>34300667</v>
      </c>
      <c r="E52" s="124">
        <f t="shared" si="0"/>
        <v>12.833212705350372</v>
      </c>
      <c r="F52" s="125">
        <v>31899914</v>
      </c>
      <c r="G52" s="124">
        <f t="shared" si="1"/>
        <v>14.963158961589992</v>
      </c>
      <c r="H52" s="123">
        <f t="shared" si="3"/>
        <v>2400753</v>
      </c>
      <c r="I52" s="106">
        <f t="shared" si="2"/>
        <v>7.525891762592213</v>
      </c>
    </row>
  </sheetData>
  <mergeCells count="4">
    <mergeCell ref="B52:C52"/>
    <mergeCell ref="A5:C5"/>
    <mergeCell ref="B48:C48"/>
    <mergeCell ref="A3:C4"/>
  </mergeCells>
  <printOptions horizontalCentered="1"/>
  <pageMargins left="0.31" right="0.2755905511811024" top="0.54" bottom="0.39" header="0.47" footer="0.17"/>
  <pageSetup firstPageNumber="15" useFirstPageNumber="1" horizontalDpi="300" verticalDpi="300" orientation="landscape" paperSize="9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I52"/>
  <sheetViews>
    <sheetView showGridLines="0" zoomScale="90" zoomScaleNormal="90" workbookViewId="0" topLeftCell="A1">
      <pane xSplit="3" ySplit="5" topLeftCell="D5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53"/>
    </sheetView>
  </sheetViews>
  <sheetFormatPr defaultColWidth="9.00390625" defaultRowHeight="14.25"/>
  <cols>
    <col min="1" max="2" width="5.25390625" style="62" customWidth="1"/>
    <col min="3" max="3" width="28.125" style="62" customWidth="1"/>
    <col min="4" max="4" width="20.125" style="62" customWidth="1"/>
    <col min="5" max="5" width="9.125" style="62" customWidth="1"/>
    <col min="6" max="6" width="19.25390625" style="62" customWidth="1"/>
    <col min="7" max="7" width="9.125" style="62" customWidth="1"/>
    <col min="8" max="8" width="17.75390625" style="62" customWidth="1"/>
    <col min="9" max="9" width="9.125" style="63" customWidth="1"/>
    <col min="10" max="16384" width="9.00390625" style="63" customWidth="1"/>
  </cols>
  <sheetData>
    <row r="1" ht="25.5" customHeight="1">
      <c r="A1" s="67" t="s">
        <v>116</v>
      </c>
    </row>
    <row r="2" spans="1:9" s="3" customFormat="1" ht="27.75" customHeight="1" thickBot="1">
      <c r="A2" s="2" t="s">
        <v>214</v>
      </c>
      <c r="B2" s="1"/>
      <c r="C2" s="1"/>
      <c r="D2" s="1"/>
      <c r="E2" s="1"/>
      <c r="F2" s="1"/>
      <c r="G2" s="1"/>
      <c r="I2" s="4" t="s">
        <v>0</v>
      </c>
    </row>
    <row r="3" spans="1:9" s="45" customFormat="1" ht="18" customHeight="1">
      <c r="A3" s="143" t="s">
        <v>117</v>
      </c>
      <c r="B3" s="144"/>
      <c r="C3" s="144"/>
      <c r="D3" s="99" t="s">
        <v>118</v>
      </c>
      <c r="E3" s="98"/>
      <c r="F3" s="99" t="s">
        <v>119</v>
      </c>
      <c r="G3" s="98"/>
      <c r="H3" s="99" t="s">
        <v>120</v>
      </c>
      <c r="I3" s="100"/>
    </row>
    <row r="4" spans="1:9" s="45" customFormat="1" ht="22.5" customHeight="1">
      <c r="A4" s="145"/>
      <c r="B4" s="146"/>
      <c r="C4" s="146"/>
      <c r="D4" s="66"/>
      <c r="E4" s="79" t="s">
        <v>121</v>
      </c>
      <c r="F4" s="66"/>
      <c r="G4" s="79" t="s">
        <v>121</v>
      </c>
      <c r="H4" s="66"/>
      <c r="I4" s="101" t="s">
        <v>122</v>
      </c>
    </row>
    <row r="5" spans="1:9" s="45" customFormat="1" ht="27" customHeight="1">
      <c r="A5" s="141" t="s">
        <v>123</v>
      </c>
      <c r="B5" s="138"/>
      <c r="C5" s="138"/>
      <c r="D5" s="74">
        <f>SUM(D6,D10,D12,D15,D20,D25,D33,D36,D39,D45,D48,D52)</f>
        <v>228283284</v>
      </c>
      <c r="E5" s="80">
        <f>D5/D$5*100</f>
        <v>100</v>
      </c>
      <c r="F5" s="74">
        <f>SUM(F6,F10,F12,F15,F20,F25,F33,F36,F39,F45,F48,F52)</f>
        <v>184463739</v>
      </c>
      <c r="G5" s="80">
        <f>F5/F$5*100</f>
        <v>100</v>
      </c>
      <c r="H5" s="74">
        <f>D5-F5</f>
        <v>43819545</v>
      </c>
      <c r="I5" s="109">
        <f aca="true" t="shared" si="0" ref="I5:I33">IF(F5=0,0,H5/F5*100)</f>
        <v>23.755099640477308</v>
      </c>
    </row>
    <row r="6" spans="1:9" s="45" customFormat="1" ht="27.75" customHeight="1">
      <c r="A6" s="110" t="s">
        <v>124</v>
      </c>
      <c r="B6" s="64" t="s">
        <v>125</v>
      </c>
      <c r="C6" s="65"/>
      <c r="D6" s="75">
        <f>SUBTOTAL(9,D7:D9)</f>
        <v>24820689</v>
      </c>
      <c r="E6" s="81">
        <f aca="true" t="shared" si="1" ref="E6:E33">D6/D$5*100</f>
        <v>10.872757989586306</v>
      </c>
      <c r="F6" s="75">
        <f>SUBTOTAL(9,F7:F9)</f>
        <v>17950263</v>
      </c>
      <c r="G6" s="81">
        <f aca="true" t="shared" si="2" ref="G6:G33">F6/F$5*100</f>
        <v>9.731052345198316</v>
      </c>
      <c r="H6" s="75">
        <f aca="true" t="shared" si="3" ref="H6:H33">D6-F6</f>
        <v>6870426</v>
      </c>
      <c r="I6" s="107">
        <f t="shared" si="0"/>
        <v>38.27479296542897</v>
      </c>
    </row>
    <row r="7" spans="1:9" s="45" customFormat="1" ht="27.75" customHeight="1">
      <c r="A7" s="111"/>
      <c r="B7" s="85" t="s">
        <v>126</v>
      </c>
      <c r="C7" s="69" t="s">
        <v>127</v>
      </c>
      <c r="D7" s="76">
        <v>718492</v>
      </c>
      <c r="E7" s="82">
        <f t="shared" si="1"/>
        <v>0.31473701771348267</v>
      </c>
      <c r="F7" s="76">
        <v>544041</v>
      </c>
      <c r="G7" s="82">
        <f t="shared" si="2"/>
        <v>0.2949311354899946</v>
      </c>
      <c r="H7" s="76">
        <f t="shared" si="3"/>
        <v>174451</v>
      </c>
      <c r="I7" s="102">
        <f t="shared" si="0"/>
        <v>32.06578180688588</v>
      </c>
    </row>
    <row r="8" spans="1:9" s="45" customFormat="1" ht="27.75" customHeight="1">
      <c r="A8" s="111"/>
      <c r="B8" s="86" t="s">
        <v>128</v>
      </c>
      <c r="C8" s="68" t="s">
        <v>129</v>
      </c>
      <c r="D8" s="77">
        <v>11495692</v>
      </c>
      <c r="E8" s="83">
        <f t="shared" si="1"/>
        <v>5.035713434015607</v>
      </c>
      <c r="F8" s="77">
        <v>7135866</v>
      </c>
      <c r="G8" s="83">
        <f t="shared" si="2"/>
        <v>3.8684383384422234</v>
      </c>
      <c r="H8" s="77">
        <f t="shared" si="3"/>
        <v>4359826</v>
      </c>
      <c r="I8" s="103">
        <f t="shared" si="0"/>
        <v>61.097363655651606</v>
      </c>
    </row>
    <row r="9" spans="1:9" s="45" customFormat="1" ht="27.75" customHeight="1">
      <c r="A9" s="111"/>
      <c r="B9" s="87" t="s">
        <v>130</v>
      </c>
      <c r="C9" s="71" t="s">
        <v>131</v>
      </c>
      <c r="D9" s="78">
        <v>12606505</v>
      </c>
      <c r="E9" s="84">
        <f t="shared" si="1"/>
        <v>5.522307537857218</v>
      </c>
      <c r="F9" s="78">
        <v>10270356</v>
      </c>
      <c r="G9" s="84">
        <f t="shared" si="2"/>
        <v>5.567682871266098</v>
      </c>
      <c r="H9" s="78">
        <f t="shared" si="3"/>
        <v>2336149</v>
      </c>
      <c r="I9" s="112">
        <f t="shared" si="0"/>
        <v>22.74652407375168</v>
      </c>
    </row>
    <row r="10" spans="1:9" s="45" customFormat="1" ht="27.75" customHeight="1">
      <c r="A10" s="110" t="s">
        <v>132</v>
      </c>
      <c r="B10" s="72" t="s">
        <v>133</v>
      </c>
      <c r="C10" s="73"/>
      <c r="D10" s="75">
        <f>SUBTOTAL(9,D11:D11)</f>
        <v>1094603</v>
      </c>
      <c r="E10" s="81">
        <f t="shared" si="1"/>
        <v>0.4794932773089071</v>
      </c>
      <c r="F10" s="75">
        <f>SUBTOTAL(9,F11:F11)</f>
        <v>1788802</v>
      </c>
      <c r="G10" s="81">
        <f t="shared" si="2"/>
        <v>0.9697309670167751</v>
      </c>
      <c r="H10" s="75">
        <f t="shared" si="3"/>
        <v>-694199</v>
      </c>
      <c r="I10" s="107">
        <f t="shared" si="0"/>
        <v>-38.80804024145769</v>
      </c>
    </row>
    <row r="11" spans="1:9" s="45" customFormat="1" ht="27.75" customHeight="1">
      <c r="A11" s="111"/>
      <c r="B11" s="87" t="s">
        <v>134</v>
      </c>
      <c r="C11" s="71" t="s">
        <v>135</v>
      </c>
      <c r="D11" s="78">
        <v>1094603</v>
      </c>
      <c r="E11" s="84">
        <f t="shared" si="1"/>
        <v>0.4794932773089071</v>
      </c>
      <c r="F11" s="78">
        <v>1788802</v>
      </c>
      <c r="G11" s="84">
        <f t="shared" si="2"/>
        <v>0.9697309670167751</v>
      </c>
      <c r="H11" s="78">
        <f t="shared" si="3"/>
        <v>-694199</v>
      </c>
      <c r="I11" s="112">
        <f t="shared" si="0"/>
        <v>-38.80804024145769</v>
      </c>
    </row>
    <row r="12" spans="1:9" s="45" customFormat="1" ht="27.75" customHeight="1">
      <c r="A12" s="110" t="s">
        <v>136</v>
      </c>
      <c r="B12" s="72" t="s">
        <v>137</v>
      </c>
      <c r="C12" s="73"/>
      <c r="D12" s="75">
        <f>SUBTOTAL(9,D13:D14)</f>
        <v>1372466</v>
      </c>
      <c r="E12" s="81">
        <f t="shared" si="1"/>
        <v>0.6012117821119132</v>
      </c>
      <c r="F12" s="75">
        <f>SUBTOTAL(9,F13:F14)</f>
        <v>1388520</v>
      </c>
      <c r="G12" s="81">
        <f t="shared" si="2"/>
        <v>0.7527333054872102</v>
      </c>
      <c r="H12" s="75">
        <f t="shared" si="3"/>
        <v>-16054</v>
      </c>
      <c r="I12" s="107">
        <f t="shared" si="0"/>
        <v>-1.1561950854146863</v>
      </c>
    </row>
    <row r="13" spans="1:9" s="45" customFormat="1" ht="27.75" customHeight="1">
      <c r="A13" s="111"/>
      <c r="B13" s="85" t="s">
        <v>138</v>
      </c>
      <c r="C13" s="69" t="s">
        <v>139</v>
      </c>
      <c r="D13" s="76">
        <v>1280211</v>
      </c>
      <c r="E13" s="82">
        <f t="shared" si="1"/>
        <v>0.5607992742911478</v>
      </c>
      <c r="F13" s="76">
        <v>1339500</v>
      </c>
      <c r="G13" s="82">
        <f t="shared" si="2"/>
        <v>0.7261589769683677</v>
      </c>
      <c r="H13" s="76">
        <f t="shared" si="3"/>
        <v>-59289</v>
      </c>
      <c r="I13" s="102">
        <f t="shared" si="0"/>
        <v>-4.426203807390817</v>
      </c>
    </row>
    <row r="14" spans="1:9" s="45" customFormat="1" ht="27.75" customHeight="1">
      <c r="A14" s="111"/>
      <c r="B14" s="87" t="s">
        <v>140</v>
      </c>
      <c r="C14" s="71" t="s">
        <v>141</v>
      </c>
      <c r="D14" s="78">
        <v>92255</v>
      </c>
      <c r="E14" s="84">
        <f t="shared" si="1"/>
        <v>0.04041250782076536</v>
      </c>
      <c r="F14" s="78">
        <v>49020</v>
      </c>
      <c r="G14" s="84">
        <f t="shared" si="2"/>
        <v>0.026574328518842397</v>
      </c>
      <c r="H14" s="78">
        <f t="shared" si="3"/>
        <v>43235</v>
      </c>
      <c r="I14" s="112">
        <f t="shared" si="0"/>
        <v>88.19869441044472</v>
      </c>
    </row>
    <row r="15" spans="1:9" s="45" customFormat="1" ht="27.75" customHeight="1">
      <c r="A15" s="110" t="s">
        <v>142</v>
      </c>
      <c r="B15" s="72" t="s">
        <v>143</v>
      </c>
      <c r="C15" s="73"/>
      <c r="D15" s="75">
        <f>SUBTOTAL(9,D16:D19)</f>
        <v>12830052</v>
      </c>
      <c r="E15" s="81">
        <f t="shared" si="1"/>
        <v>5.6202327981228795</v>
      </c>
      <c r="F15" s="75">
        <f>SUBTOTAL(9,F16:F19)</f>
        <v>11038046</v>
      </c>
      <c r="G15" s="81">
        <f t="shared" si="2"/>
        <v>5.983856805591477</v>
      </c>
      <c r="H15" s="75">
        <f t="shared" si="3"/>
        <v>1792006</v>
      </c>
      <c r="I15" s="107">
        <f t="shared" si="0"/>
        <v>16.23481184985096</v>
      </c>
    </row>
    <row r="16" spans="1:9" s="45" customFormat="1" ht="27.75" customHeight="1">
      <c r="A16" s="111"/>
      <c r="B16" s="85" t="s">
        <v>144</v>
      </c>
      <c r="C16" s="69" t="s">
        <v>145</v>
      </c>
      <c r="D16" s="76">
        <v>3122270</v>
      </c>
      <c r="E16" s="82">
        <f t="shared" si="1"/>
        <v>1.367717313896711</v>
      </c>
      <c r="F16" s="76">
        <v>1000378</v>
      </c>
      <c r="G16" s="82">
        <f t="shared" si="2"/>
        <v>0.5423168832113937</v>
      </c>
      <c r="H16" s="76">
        <f t="shared" si="3"/>
        <v>2121892</v>
      </c>
      <c r="I16" s="102">
        <f t="shared" si="0"/>
        <v>212.1090227893856</v>
      </c>
    </row>
    <row r="17" spans="1:9" s="45" customFormat="1" ht="27.75" customHeight="1">
      <c r="A17" s="111"/>
      <c r="B17" s="86" t="s">
        <v>146</v>
      </c>
      <c r="C17" s="68" t="s">
        <v>147</v>
      </c>
      <c r="D17" s="77">
        <v>4162315</v>
      </c>
      <c r="E17" s="83">
        <f t="shared" si="1"/>
        <v>1.8233113380303396</v>
      </c>
      <c r="F17" s="77">
        <v>2650040</v>
      </c>
      <c r="G17" s="83">
        <f t="shared" si="2"/>
        <v>1.4366183914335597</v>
      </c>
      <c r="H17" s="77">
        <f t="shared" si="3"/>
        <v>1512275</v>
      </c>
      <c r="I17" s="103">
        <f t="shared" si="0"/>
        <v>57.06611975668292</v>
      </c>
    </row>
    <row r="18" spans="1:9" s="45" customFormat="1" ht="27.75" customHeight="1">
      <c r="A18" s="111"/>
      <c r="B18" s="86" t="s">
        <v>148</v>
      </c>
      <c r="C18" s="68" t="s">
        <v>149</v>
      </c>
      <c r="D18" s="77">
        <v>2154925</v>
      </c>
      <c r="E18" s="83">
        <f t="shared" si="1"/>
        <v>0.9439696863656474</v>
      </c>
      <c r="F18" s="77">
        <v>3965519</v>
      </c>
      <c r="G18" s="83">
        <f t="shared" si="2"/>
        <v>2.149755296893337</v>
      </c>
      <c r="H18" s="77">
        <f t="shared" si="3"/>
        <v>-1810594</v>
      </c>
      <c r="I18" s="103">
        <f t="shared" si="0"/>
        <v>-45.65843714278005</v>
      </c>
    </row>
    <row r="19" spans="1:9" s="45" customFormat="1" ht="27.75" customHeight="1">
      <c r="A19" s="134"/>
      <c r="B19" s="88" t="s">
        <v>150</v>
      </c>
      <c r="C19" s="89" t="s">
        <v>151</v>
      </c>
      <c r="D19" s="90">
        <v>3390542</v>
      </c>
      <c r="E19" s="91">
        <f t="shared" si="1"/>
        <v>1.4852344598301819</v>
      </c>
      <c r="F19" s="90">
        <v>3422109</v>
      </c>
      <c r="G19" s="91">
        <f t="shared" si="2"/>
        <v>1.855166234053187</v>
      </c>
      <c r="H19" s="90">
        <f t="shared" si="3"/>
        <v>-31567</v>
      </c>
      <c r="I19" s="104">
        <f t="shared" si="0"/>
        <v>-0.9224428561451432</v>
      </c>
    </row>
    <row r="20" spans="1:9" s="45" customFormat="1" ht="25.5" customHeight="1">
      <c r="A20" s="110" t="s">
        <v>152</v>
      </c>
      <c r="B20" s="72" t="s">
        <v>153</v>
      </c>
      <c r="C20" s="73"/>
      <c r="D20" s="75">
        <f>SUBTOTAL(9,D21:D24)</f>
        <v>11154457</v>
      </c>
      <c r="E20" s="81">
        <f t="shared" si="1"/>
        <v>4.886234683744957</v>
      </c>
      <c r="F20" s="75">
        <f>SUBTOTAL(9,F21:F24)</f>
        <v>10680533</v>
      </c>
      <c r="G20" s="81">
        <f t="shared" si="2"/>
        <v>5.790044730688235</v>
      </c>
      <c r="H20" s="75">
        <f t="shared" si="3"/>
        <v>473924</v>
      </c>
      <c r="I20" s="107">
        <f t="shared" si="0"/>
        <v>4.437269188719327</v>
      </c>
    </row>
    <row r="21" spans="1:9" s="45" customFormat="1" ht="24.75" customHeight="1">
      <c r="A21" s="111"/>
      <c r="B21" s="92" t="s">
        <v>154</v>
      </c>
      <c r="C21" s="73" t="s">
        <v>155</v>
      </c>
      <c r="D21" s="75">
        <v>6795386</v>
      </c>
      <c r="E21" s="81">
        <f t="shared" si="1"/>
        <v>2.9767339425518338</v>
      </c>
      <c r="F21" s="75">
        <v>6990748</v>
      </c>
      <c r="G21" s="81">
        <f t="shared" si="2"/>
        <v>3.7897681343215104</v>
      </c>
      <c r="H21" s="75">
        <f t="shared" si="3"/>
        <v>-195362</v>
      </c>
      <c r="I21" s="107">
        <f t="shared" si="0"/>
        <v>-2.794579349734821</v>
      </c>
    </row>
    <row r="22" spans="1:9" s="45" customFormat="1" ht="24.75" customHeight="1">
      <c r="A22" s="111"/>
      <c r="B22" s="93" t="s">
        <v>156</v>
      </c>
      <c r="C22" s="94" t="s">
        <v>157</v>
      </c>
      <c r="D22" s="95">
        <v>4027604</v>
      </c>
      <c r="E22" s="96">
        <f t="shared" si="1"/>
        <v>1.7643008850354545</v>
      </c>
      <c r="F22" s="95">
        <v>3273693</v>
      </c>
      <c r="G22" s="96">
        <f t="shared" si="2"/>
        <v>1.7747081446722708</v>
      </c>
      <c r="H22" s="95">
        <f t="shared" si="3"/>
        <v>753911</v>
      </c>
      <c r="I22" s="113">
        <f t="shared" si="0"/>
        <v>23.029373860041243</v>
      </c>
    </row>
    <row r="23" spans="1:9" s="45" customFormat="1" ht="24.75" customHeight="1">
      <c r="A23" s="111"/>
      <c r="B23" s="86" t="s">
        <v>158</v>
      </c>
      <c r="C23" s="68" t="s">
        <v>159</v>
      </c>
      <c r="D23" s="77">
        <v>276191</v>
      </c>
      <c r="E23" s="83">
        <f t="shared" si="1"/>
        <v>0.12098608148636936</v>
      </c>
      <c r="F23" s="77">
        <v>295699</v>
      </c>
      <c r="G23" s="83">
        <f t="shared" si="2"/>
        <v>0.16030196590561357</v>
      </c>
      <c r="H23" s="77">
        <f t="shared" si="3"/>
        <v>-19508</v>
      </c>
      <c r="I23" s="103">
        <f t="shared" si="0"/>
        <v>-6.597249229791105</v>
      </c>
    </row>
    <row r="24" spans="1:9" s="45" customFormat="1" ht="24.75" customHeight="1">
      <c r="A24" s="111"/>
      <c r="B24" s="87" t="s">
        <v>160</v>
      </c>
      <c r="C24" s="71" t="s">
        <v>161</v>
      </c>
      <c r="D24" s="78">
        <v>55276</v>
      </c>
      <c r="E24" s="84">
        <f t="shared" si="1"/>
        <v>0.024213774671298316</v>
      </c>
      <c r="F24" s="78">
        <v>120393</v>
      </c>
      <c r="G24" s="84">
        <f t="shared" si="2"/>
        <v>0.06526648578884113</v>
      </c>
      <c r="H24" s="78">
        <f t="shared" si="3"/>
        <v>-65117</v>
      </c>
      <c r="I24" s="112">
        <f t="shared" si="0"/>
        <v>-54.08703163805204</v>
      </c>
    </row>
    <row r="25" spans="1:9" s="45" customFormat="1" ht="24.75" customHeight="1">
      <c r="A25" s="110" t="s">
        <v>162</v>
      </c>
      <c r="B25" s="72" t="s">
        <v>163</v>
      </c>
      <c r="C25" s="73"/>
      <c r="D25" s="75">
        <f>SUBTOTAL(9,D26:D32)</f>
        <v>39610309</v>
      </c>
      <c r="E25" s="81">
        <f t="shared" si="1"/>
        <v>17.351383905971847</v>
      </c>
      <c r="F25" s="75">
        <f>SUBTOTAL(9,F26:F32)</f>
        <v>28106849</v>
      </c>
      <c r="G25" s="81">
        <f t="shared" si="2"/>
        <v>15.237059138219031</v>
      </c>
      <c r="H25" s="75">
        <f t="shared" si="3"/>
        <v>11503460</v>
      </c>
      <c r="I25" s="107">
        <f t="shared" si="0"/>
        <v>40.92760451376104</v>
      </c>
    </row>
    <row r="26" spans="1:9" s="45" customFormat="1" ht="24.75" customHeight="1">
      <c r="A26" s="111"/>
      <c r="B26" s="85" t="s">
        <v>164</v>
      </c>
      <c r="C26" s="69" t="s">
        <v>165</v>
      </c>
      <c r="D26" s="76">
        <v>10916824</v>
      </c>
      <c r="E26" s="82">
        <f t="shared" si="1"/>
        <v>4.782139019867963</v>
      </c>
      <c r="F26" s="76">
        <v>9817687</v>
      </c>
      <c r="G26" s="82">
        <f t="shared" si="2"/>
        <v>5.32228559023191</v>
      </c>
      <c r="H26" s="76">
        <f t="shared" si="3"/>
        <v>1099137</v>
      </c>
      <c r="I26" s="102">
        <f t="shared" si="0"/>
        <v>11.195478120253782</v>
      </c>
    </row>
    <row r="27" spans="1:9" s="45" customFormat="1" ht="24.75" customHeight="1">
      <c r="A27" s="111"/>
      <c r="B27" s="86" t="s">
        <v>166</v>
      </c>
      <c r="C27" s="68" t="s">
        <v>167</v>
      </c>
      <c r="D27" s="77">
        <v>5202018</v>
      </c>
      <c r="E27" s="83">
        <f t="shared" si="1"/>
        <v>2.2787555483037467</v>
      </c>
      <c r="F27" s="77">
        <v>4320353</v>
      </c>
      <c r="G27" s="83">
        <f t="shared" si="2"/>
        <v>2.3421150538426416</v>
      </c>
      <c r="H27" s="77">
        <f t="shared" si="3"/>
        <v>881665</v>
      </c>
      <c r="I27" s="103">
        <f t="shared" si="0"/>
        <v>20.40724450062298</v>
      </c>
    </row>
    <row r="28" spans="1:9" s="45" customFormat="1" ht="24.75" customHeight="1">
      <c r="A28" s="111"/>
      <c r="B28" s="86" t="s">
        <v>168</v>
      </c>
      <c r="C28" s="68" t="s">
        <v>169</v>
      </c>
      <c r="D28" s="77">
        <v>4309131</v>
      </c>
      <c r="E28" s="83">
        <f t="shared" si="1"/>
        <v>1.887624413183052</v>
      </c>
      <c r="F28" s="77">
        <v>3578091</v>
      </c>
      <c r="G28" s="83">
        <f t="shared" si="2"/>
        <v>1.939725942560451</v>
      </c>
      <c r="H28" s="77">
        <f t="shared" si="3"/>
        <v>731040</v>
      </c>
      <c r="I28" s="103">
        <f t="shared" si="0"/>
        <v>20.4310063662439</v>
      </c>
    </row>
    <row r="29" spans="1:9" s="45" customFormat="1" ht="24.75" customHeight="1">
      <c r="A29" s="111"/>
      <c r="B29" s="86" t="s">
        <v>170</v>
      </c>
      <c r="C29" s="68" t="s">
        <v>171</v>
      </c>
      <c r="D29" s="77">
        <v>15426167</v>
      </c>
      <c r="E29" s="83">
        <f t="shared" si="1"/>
        <v>6.757466744696034</v>
      </c>
      <c r="F29" s="77">
        <v>9598710</v>
      </c>
      <c r="G29" s="83">
        <f t="shared" si="2"/>
        <v>5.203575538496485</v>
      </c>
      <c r="H29" s="77">
        <f t="shared" si="3"/>
        <v>5827457</v>
      </c>
      <c r="I29" s="103">
        <f t="shared" si="0"/>
        <v>60.71083510180014</v>
      </c>
    </row>
    <row r="30" spans="1:9" s="45" customFormat="1" ht="24.75" customHeight="1">
      <c r="A30" s="111"/>
      <c r="B30" s="86" t="s">
        <v>172</v>
      </c>
      <c r="C30" s="68" t="s">
        <v>173</v>
      </c>
      <c r="D30" s="77">
        <v>187824</v>
      </c>
      <c r="E30" s="83">
        <f t="shared" si="1"/>
        <v>0.08227672070811808</v>
      </c>
      <c r="F30" s="77">
        <v>188179</v>
      </c>
      <c r="G30" s="83">
        <f t="shared" si="2"/>
        <v>0.10201408744078422</v>
      </c>
      <c r="H30" s="77">
        <f t="shared" si="3"/>
        <v>-355</v>
      </c>
      <c r="I30" s="103">
        <f t="shared" si="0"/>
        <v>-0.1886501681909246</v>
      </c>
    </row>
    <row r="31" spans="1:9" s="45" customFormat="1" ht="24.75" customHeight="1">
      <c r="A31" s="111"/>
      <c r="B31" s="86" t="s">
        <v>174</v>
      </c>
      <c r="C31" s="68" t="s">
        <v>175</v>
      </c>
      <c r="D31" s="77">
        <v>578347</v>
      </c>
      <c r="E31" s="83">
        <f t="shared" si="1"/>
        <v>0.2533461889395283</v>
      </c>
      <c r="F31" s="77">
        <v>603829</v>
      </c>
      <c r="G31" s="83">
        <f t="shared" si="2"/>
        <v>0.32734292564675815</v>
      </c>
      <c r="H31" s="77">
        <f t="shared" si="3"/>
        <v>-25482</v>
      </c>
      <c r="I31" s="103">
        <f t="shared" si="0"/>
        <v>-4.220068926798812</v>
      </c>
    </row>
    <row r="32" spans="1:9" s="45" customFormat="1" ht="24.75" customHeight="1">
      <c r="A32" s="111"/>
      <c r="B32" s="86" t="s">
        <v>176</v>
      </c>
      <c r="C32" s="68" t="s">
        <v>177</v>
      </c>
      <c r="D32" s="77">
        <v>2989998</v>
      </c>
      <c r="E32" s="83">
        <f t="shared" si="1"/>
        <v>1.309775270273403</v>
      </c>
      <c r="F32" s="77">
        <v>0</v>
      </c>
      <c r="G32" s="83">
        <f t="shared" si="2"/>
        <v>0</v>
      </c>
      <c r="H32" s="77">
        <f t="shared" si="3"/>
        <v>2989998</v>
      </c>
      <c r="I32" s="103">
        <f t="shared" si="0"/>
        <v>0</v>
      </c>
    </row>
    <row r="33" spans="1:9" s="45" customFormat="1" ht="24.75" customHeight="1">
      <c r="A33" s="110" t="s">
        <v>178</v>
      </c>
      <c r="B33" s="72" t="s">
        <v>179</v>
      </c>
      <c r="C33" s="73"/>
      <c r="D33" s="75">
        <f>SUBTOTAL(9,D34:D35)</f>
        <v>5130283</v>
      </c>
      <c r="E33" s="81">
        <f t="shared" si="1"/>
        <v>2.2473318720962503</v>
      </c>
      <c r="F33" s="75">
        <f>SUBTOTAL(9,F34:F35)</f>
        <v>4612690</v>
      </c>
      <c r="G33" s="81">
        <f t="shared" si="2"/>
        <v>2.5005944393222994</v>
      </c>
      <c r="H33" s="75">
        <f t="shared" si="3"/>
        <v>517593</v>
      </c>
      <c r="I33" s="107">
        <f t="shared" si="0"/>
        <v>11.221066232502077</v>
      </c>
    </row>
    <row r="34" spans="1:9" s="45" customFormat="1" ht="24.75" customHeight="1">
      <c r="A34" s="111"/>
      <c r="B34" s="85" t="s">
        <v>180</v>
      </c>
      <c r="C34" s="69" t="s">
        <v>181</v>
      </c>
      <c r="D34" s="76">
        <v>5095813</v>
      </c>
      <c r="E34" s="82">
        <f aca="true" t="shared" si="4" ref="E34:E52">D34/D$5*100</f>
        <v>2.2322322119739613</v>
      </c>
      <c r="F34" s="76">
        <v>4600590</v>
      </c>
      <c r="G34" s="82">
        <f aca="true" t="shared" si="5" ref="G34:G52">F34/F$5*100</f>
        <v>2.4940348845471467</v>
      </c>
      <c r="H34" s="76">
        <f aca="true" t="shared" si="6" ref="H34:H52">D34-F34</f>
        <v>495223</v>
      </c>
      <c r="I34" s="102">
        <f aca="true" t="shared" si="7" ref="I34:I52">IF(F34=0,0,H34/F34*100)</f>
        <v>10.764336748112742</v>
      </c>
    </row>
    <row r="35" spans="1:9" s="45" customFormat="1" ht="24.75" customHeight="1">
      <c r="A35" s="134"/>
      <c r="B35" s="88" t="s">
        <v>182</v>
      </c>
      <c r="C35" s="89" t="s">
        <v>183</v>
      </c>
      <c r="D35" s="90">
        <v>34470</v>
      </c>
      <c r="E35" s="91">
        <f t="shared" si="4"/>
        <v>0.01509966012228911</v>
      </c>
      <c r="F35" s="90">
        <v>12100</v>
      </c>
      <c r="G35" s="91">
        <f t="shared" si="5"/>
        <v>0.0065595547751528555</v>
      </c>
      <c r="H35" s="90">
        <f t="shared" si="6"/>
        <v>22370</v>
      </c>
      <c r="I35" s="104">
        <f t="shared" si="7"/>
        <v>184.87603305785123</v>
      </c>
    </row>
    <row r="36" spans="1:9" s="45" customFormat="1" ht="24" customHeight="1">
      <c r="A36" s="110" t="s">
        <v>184</v>
      </c>
      <c r="B36" s="72" t="s">
        <v>185</v>
      </c>
      <c r="C36" s="73"/>
      <c r="D36" s="75">
        <f>SUBTOTAL(9,D37:D38)</f>
        <v>57367629</v>
      </c>
      <c r="E36" s="81">
        <f t="shared" si="4"/>
        <v>25.130017404165255</v>
      </c>
      <c r="F36" s="75">
        <f>SUBTOTAL(9,F37:F38)</f>
        <v>34426231</v>
      </c>
      <c r="G36" s="81">
        <f t="shared" si="5"/>
        <v>18.662871731121093</v>
      </c>
      <c r="H36" s="75">
        <f t="shared" si="6"/>
        <v>22941398</v>
      </c>
      <c r="I36" s="107">
        <f t="shared" si="7"/>
        <v>66.63929606467812</v>
      </c>
    </row>
    <row r="37" spans="1:9" s="45" customFormat="1" ht="24" customHeight="1">
      <c r="A37" s="111"/>
      <c r="B37" s="85" t="s">
        <v>186</v>
      </c>
      <c r="C37" s="69" t="s">
        <v>187</v>
      </c>
      <c r="D37" s="76">
        <v>31162345</v>
      </c>
      <c r="E37" s="82">
        <f t="shared" si="4"/>
        <v>13.650734497055861</v>
      </c>
      <c r="F37" s="76">
        <v>22499688</v>
      </c>
      <c r="G37" s="82">
        <f t="shared" si="5"/>
        <v>12.197350071061933</v>
      </c>
      <c r="H37" s="76">
        <f t="shared" si="6"/>
        <v>8662657</v>
      </c>
      <c r="I37" s="102">
        <f t="shared" si="7"/>
        <v>38.501231661523484</v>
      </c>
    </row>
    <row r="38" spans="1:9" s="45" customFormat="1" ht="24" customHeight="1">
      <c r="A38" s="111"/>
      <c r="B38" s="86" t="s">
        <v>188</v>
      </c>
      <c r="C38" s="68" t="s">
        <v>189</v>
      </c>
      <c r="D38" s="77">
        <v>26205284</v>
      </c>
      <c r="E38" s="83">
        <f t="shared" si="4"/>
        <v>11.479282907109397</v>
      </c>
      <c r="F38" s="77">
        <v>11926543</v>
      </c>
      <c r="G38" s="83">
        <f t="shared" si="5"/>
        <v>6.465521660059162</v>
      </c>
      <c r="H38" s="77">
        <f t="shared" si="6"/>
        <v>14278741</v>
      </c>
      <c r="I38" s="103">
        <f t="shared" si="7"/>
        <v>119.72237889889803</v>
      </c>
    </row>
    <row r="39" spans="1:9" s="45" customFormat="1" ht="24" customHeight="1">
      <c r="A39" s="110" t="s">
        <v>190</v>
      </c>
      <c r="B39" s="72" t="s">
        <v>191</v>
      </c>
      <c r="C39" s="73"/>
      <c r="D39" s="75">
        <f>SUBTOTAL(9,D41:D44)</f>
        <v>3454360</v>
      </c>
      <c r="E39" s="81">
        <f t="shared" si="4"/>
        <v>1.5131900765892259</v>
      </c>
      <c r="F39" s="75">
        <f>SUBTOTAL(9,F41:F44)</f>
        <v>2331911</v>
      </c>
      <c r="G39" s="81">
        <f t="shared" si="5"/>
        <v>1.2641568541554933</v>
      </c>
      <c r="H39" s="75">
        <f t="shared" si="6"/>
        <v>1122449</v>
      </c>
      <c r="I39" s="107">
        <f t="shared" si="7"/>
        <v>48.13429843591801</v>
      </c>
    </row>
    <row r="40" spans="1:9" s="45" customFormat="1" ht="24" customHeight="1">
      <c r="A40" s="111"/>
      <c r="B40" s="86" t="s">
        <v>111</v>
      </c>
      <c r="C40" s="68" t="s">
        <v>114</v>
      </c>
      <c r="D40" s="77">
        <v>0</v>
      </c>
      <c r="E40" s="83">
        <f t="shared" si="4"/>
        <v>0</v>
      </c>
      <c r="F40" s="77">
        <v>0</v>
      </c>
      <c r="G40" s="83">
        <f t="shared" si="5"/>
        <v>0</v>
      </c>
      <c r="H40" s="77">
        <f t="shared" si="6"/>
        <v>0</v>
      </c>
      <c r="I40" s="103">
        <f t="shared" si="7"/>
        <v>0</v>
      </c>
    </row>
    <row r="41" spans="1:9" s="45" customFormat="1" ht="24" customHeight="1">
      <c r="A41" s="111"/>
      <c r="B41" s="86" t="s">
        <v>192</v>
      </c>
      <c r="C41" s="68" t="s">
        <v>193</v>
      </c>
      <c r="D41" s="77">
        <v>206060</v>
      </c>
      <c r="E41" s="83">
        <f t="shared" si="4"/>
        <v>0.09026504104435434</v>
      </c>
      <c r="F41" s="77">
        <v>211700</v>
      </c>
      <c r="G41" s="83">
        <f t="shared" si="5"/>
        <v>0.11476510296693054</v>
      </c>
      <c r="H41" s="77">
        <f t="shared" si="6"/>
        <v>-5640</v>
      </c>
      <c r="I41" s="103">
        <f t="shared" si="7"/>
        <v>-2.664147378365612</v>
      </c>
    </row>
    <row r="42" spans="1:9" s="45" customFormat="1" ht="24" customHeight="1">
      <c r="A42" s="111"/>
      <c r="B42" s="86" t="s">
        <v>194</v>
      </c>
      <c r="C42" s="68" t="s">
        <v>195</v>
      </c>
      <c r="D42" s="77">
        <v>1724300</v>
      </c>
      <c r="E42" s="83">
        <f t="shared" si="4"/>
        <v>0.7553334478927506</v>
      </c>
      <c r="F42" s="77">
        <v>365260</v>
      </c>
      <c r="G42" s="83">
        <f t="shared" si="5"/>
        <v>0.19801181629523404</v>
      </c>
      <c r="H42" s="77">
        <f t="shared" si="6"/>
        <v>1359040</v>
      </c>
      <c r="I42" s="103">
        <f t="shared" si="7"/>
        <v>372.07468652466736</v>
      </c>
    </row>
    <row r="43" spans="1:9" s="45" customFormat="1" ht="24" customHeight="1">
      <c r="A43" s="111"/>
      <c r="B43" s="86" t="s">
        <v>196</v>
      </c>
      <c r="C43" s="68" t="s">
        <v>197</v>
      </c>
      <c r="D43" s="77">
        <v>93790</v>
      </c>
      <c r="E43" s="83">
        <f t="shared" si="4"/>
        <v>0.041084917982869035</v>
      </c>
      <c r="F43" s="77">
        <v>89751</v>
      </c>
      <c r="G43" s="83">
        <f t="shared" si="5"/>
        <v>0.04865509096072264</v>
      </c>
      <c r="H43" s="77">
        <f t="shared" si="6"/>
        <v>4039</v>
      </c>
      <c r="I43" s="103">
        <f t="shared" si="7"/>
        <v>4.500228409711313</v>
      </c>
    </row>
    <row r="44" spans="1:9" s="45" customFormat="1" ht="24" customHeight="1">
      <c r="A44" s="111"/>
      <c r="B44" s="87" t="s">
        <v>198</v>
      </c>
      <c r="C44" s="71" t="s">
        <v>199</v>
      </c>
      <c r="D44" s="78">
        <v>1430210</v>
      </c>
      <c r="E44" s="84">
        <f t="shared" si="4"/>
        <v>0.6265066696692518</v>
      </c>
      <c r="F44" s="78">
        <v>1665200</v>
      </c>
      <c r="G44" s="84">
        <f t="shared" si="5"/>
        <v>0.9027248439326061</v>
      </c>
      <c r="H44" s="78">
        <f t="shared" si="6"/>
        <v>-234990</v>
      </c>
      <c r="I44" s="112">
        <f t="shared" si="7"/>
        <v>-14.111818400192169</v>
      </c>
    </row>
    <row r="45" spans="1:9" s="45" customFormat="1" ht="24" customHeight="1">
      <c r="A45" s="110" t="s">
        <v>200</v>
      </c>
      <c r="B45" s="72" t="s">
        <v>201</v>
      </c>
      <c r="C45" s="73"/>
      <c r="D45" s="75">
        <f>SUBTOTAL(9,D46:D47)</f>
        <v>16560403</v>
      </c>
      <c r="E45" s="81">
        <f t="shared" si="4"/>
        <v>7.254321345753902</v>
      </c>
      <c r="F45" s="75">
        <f>SUBTOTAL(9,F46:F47)</f>
        <v>16740610</v>
      </c>
      <c r="G45" s="81">
        <f t="shared" si="5"/>
        <v>9.075284980534846</v>
      </c>
      <c r="H45" s="75">
        <f t="shared" si="6"/>
        <v>-180207</v>
      </c>
      <c r="I45" s="107">
        <f t="shared" si="7"/>
        <v>-1.076466150277678</v>
      </c>
    </row>
    <row r="46" spans="1:9" ht="24" customHeight="1">
      <c r="A46" s="111"/>
      <c r="B46" s="85" t="s">
        <v>202</v>
      </c>
      <c r="C46" s="69" t="s">
        <v>203</v>
      </c>
      <c r="D46" s="76">
        <v>11878192</v>
      </c>
      <c r="E46" s="82">
        <f t="shared" si="4"/>
        <v>5.2032684092629395</v>
      </c>
      <c r="F46" s="76">
        <v>11832930</v>
      </c>
      <c r="G46" s="82">
        <f t="shared" si="5"/>
        <v>6.41477293269004</v>
      </c>
      <c r="H46" s="76">
        <f t="shared" si="6"/>
        <v>45262</v>
      </c>
      <c r="I46" s="102">
        <f t="shared" si="7"/>
        <v>0.3825088122721929</v>
      </c>
    </row>
    <row r="47" spans="1:9" ht="24" customHeight="1">
      <c r="A47" s="111"/>
      <c r="B47" s="87" t="s">
        <v>204</v>
      </c>
      <c r="C47" s="71" t="s">
        <v>205</v>
      </c>
      <c r="D47" s="78">
        <v>4682211</v>
      </c>
      <c r="E47" s="84">
        <f t="shared" si="4"/>
        <v>2.051052936490961</v>
      </c>
      <c r="F47" s="78">
        <v>4907680</v>
      </c>
      <c r="G47" s="84">
        <f t="shared" si="5"/>
        <v>2.660512047844807</v>
      </c>
      <c r="H47" s="78">
        <f t="shared" si="6"/>
        <v>-225469</v>
      </c>
      <c r="I47" s="112">
        <f t="shared" si="7"/>
        <v>-4.594207446288266</v>
      </c>
    </row>
    <row r="48" spans="1:9" s="45" customFormat="1" ht="24" customHeight="1">
      <c r="A48" s="110" t="s">
        <v>206</v>
      </c>
      <c r="B48" s="142" t="s">
        <v>207</v>
      </c>
      <c r="C48" s="136"/>
      <c r="D48" s="75">
        <f>SUBTOTAL(9,D49:D50)</f>
        <v>20992989</v>
      </c>
      <c r="E48" s="81">
        <f t="shared" si="4"/>
        <v>9.196025496111226</v>
      </c>
      <c r="F48" s="75">
        <f>SUBTOTAL(9,F49:F50)</f>
        <v>23946356</v>
      </c>
      <c r="G48" s="81">
        <f t="shared" si="5"/>
        <v>12.98160610308349</v>
      </c>
      <c r="H48" s="75">
        <f t="shared" si="6"/>
        <v>-2953367</v>
      </c>
      <c r="I48" s="107">
        <f t="shared" si="7"/>
        <v>-12.333262731081089</v>
      </c>
    </row>
    <row r="49" spans="1:9" s="45" customFormat="1" ht="24" customHeight="1">
      <c r="A49" s="111"/>
      <c r="B49" s="85" t="s">
        <v>208</v>
      </c>
      <c r="C49" s="69" t="s">
        <v>209</v>
      </c>
      <c r="D49" s="76">
        <v>6324570</v>
      </c>
      <c r="E49" s="82">
        <f t="shared" si="4"/>
        <v>2.7704919471896154</v>
      </c>
      <c r="F49" s="76">
        <v>5836817</v>
      </c>
      <c r="G49" s="82">
        <f t="shared" si="5"/>
        <v>3.164208332565567</v>
      </c>
      <c r="H49" s="76">
        <f t="shared" si="6"/>
        <v>487753</v>
      </c>
      <c r="I49" s="102">
        <f t="shared" si="7"/>
        <v>8.356489504467932</v>
      </c>
    </row>
    <row r="50" spans="1:9" s="45" customFormat="1" ht="24" customHeight="1">
      <c r="A50" s="111"/>
      <c r="B50" s="86" t="s">
        <v>210</v>
      </c>
      <c r="C50" s="68" t="s">
        <v>211</v>
      </c>
      <c r="D50" s="77">
        <v>14668419</v>
      </c>
      <c r="E50" s="83">
        <f t="shared" si="4"/>
        <v>6.425533548921611</v>
      </c>
      <c r="F50" s="77">
        <v>18109539</v>
      </c>
      <c r="G50" s="83">
        <f t="shared" si="5"/>
        <v>9.817397770517923</v>
      </c>
      <c r="H50" s="77">
        <f t="shared" si="6"/>
        <v>-3441120</v>
      </c>
      <c r="I50" s="103">
        <f t="shared" si="7"/>
        <v>-19.001698497129055</v>
      </c>
    </row>
    <row r="51" spans="1:9" s="45" customFormat="1" ht="24" customHeight="1">
      <c r="A51" s="111"/>
      <c r="B51" s="86" t="s">
        <v>113</v>
      </c>
      <c r="C51" s="68" t="s">
        <v>115</v>
      </c>
      <c r="D51" s="77">
        <v>0</v>
      </c>
      <c r="E51" s="83">
        <f t="shared" si="4"/>
        <v>0</v>
      </c>
      <c r="F51" s="77">
        <v>0</v>
      </c>
      <c r="G51" s="83">
        <f t="shared" si="5"/>
        <v>0</v>
      </c>
      <c r="H51" s="77">
        <f t="shared" si="6"/>
        <v>0</v>
      </c>
      <c r="I51" s="103">
        <f t="shared" si="7"/>
        <v>0</v>
      </c>
    </row>
    <row r="52" spans="1:9" s="45" customFormat="1" ht="24" customHeight="1" thickBot="1">
      <c r="A52" s="114" t="s">
        <v>212</v>
      </c>
      <c r="B52" s="139" t="s">
        <v>213</v>
      </c>
      <c r="C52" s="135"/>
      <c r="D52" s="115">
        <v>33895044</v>
      </c>
      <c r="E52" s="116">
        <f t="shared" si="4"/>
        <v>14.84779936843733</v>
      </c>
      <c r="F52" s="115">
        <v>31452928</v>
      </c>
      <c r="G52" s="116">
        <f t="shared" si="5"/>
        <v>17.05100859958173</v>
      </c>
      <c r="H52" s="115">
        <f t="shared" si="6"/>
        <v>2442116</v>
      </c>
      <c r="I52" s="117">
        <f t="shared" si="7"/>
        <v>7.7643518593881</v>
      </c>
    </row>
  </sheetData>
  <mergeCells count="4">
    <mergeCell ref="B52:C52"/>
    <mergeCell ref="A5:C5"/>
    <mergeCell ref="B48:C48"/>
    <mergeCell ref="A3:C4"/>
  </mergeCells>
  <printOptions horizontalCentered="1"/>
  <pageMargins left="0.31" right="0.2755905511811024" top="0.54" bottom="0.39" header="0.47" footer="0.17"/>
  <pageSetup firstPageNumber="18" useFirstPageNumber="1" horizontalDpi="300" verticalDpi="300" orientation="landscape" paperSize="9" r:id="rId1"/>
  <headerFooter alignWithMargins="0"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I52"/>
  <sheetViews>
    <sheetView showGridLines="0" zoomScale="90" zoomScaleNormal="9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5" sqref="D5:H5"/>
    </sheetView>
  </sheetViews>
  <sheetFormatPr defaultColWidth="9.00390625" defaultRowHeight="14.25"/>
  <cols>
    <col min="1" max="2" width="5.25390625" style="62" customWidth="1"/>
    <col min="3" max="3" width="28.125" style="62" customWidth="1"/>
    <col min="4" max="4" width="19.375" style="62" customWidth="1"/>
    <col min="5" max="5" width="9.125" style="62" customWidth="1"/>
    <col min="6" max="6" width="18.625" style="62" customWidth="1"/>
    <col min="7" max="7" width="9.125" style="62" customWidth="1"/>
    <col min="8" max="8" width="17.50390625" style="62" customWidth="1"/>
    <col min="9" max="9" width="9.125" style="63" customWidth="1"/>
    <col min="10" max="16384" width="9.00390625" style="63" customWidth="1"/>
  </cols>
  <sheetData>
    <row r="1" ht="25.5" customHeight="1">
      <c r="A1" s="67" t="s">
        <v>116</v>
      </c>
    </row>
    <row r="2" spans="1:9" s="3" customFormat="1" ht="27.75" customHeight="1" thickBot="1">
      <c r="A2" s="2" t="s">
        <v>314</v>
      </c>
      <c r="B2" s="1"/>
      <c r="C2" s="1"/>
      <c r="D2" s="1"/>
      <c r="E2" s="1"/>
      <c r="F2" s="1"/>
      <c r="G2" s="1"/>
      <c r="I2" s="4" t="s">
        <v>0</v>
      </c>
    </row>
    <row r="3" spans="1:9" s="45" customFormat="1" ht="18" customHeight="1">
      <c r="A3" s="143" t="s">
        <v>117</v>
      </c>
      <c r="B3" s="144"/>
      <c r="C3" s="144"/>
      <c r="D3" s="99" t="s">
        <v>118</v>
      </c>
      <c r="E3" s="98"/>
      <c r="F3" s="99" t="s">
        <v>119</v>
      </c>
      <c r="G3" s="98"/>
      <c r="H3" s="99" t="s">
        <v>120</v>
      </c>
      <c r="I3" s="100"/>
    </row>
    <row r="4" spans="1:9" s="45" customFormat="1" ht="22.5" customHeight="1">
      <c r="A4" s="145"/>
      <c r="B4" s="146"/>
      <c r="C4" s="146"/>
      <c r="D4" s="66"/>
      <c r="E4" s="79" t="s">
        <v>121</v>
      </c>
      <c r="F4" s="66"/>
      <c r="G4" s="79" t="s">
        <v>121</v>
      </c>
      <c r="H4" s="66"/>
      <c r="I4" s="101" t="s">
        <v>122</v>
      </c>
    </row>
    <row r="5" spans="1:9" s="45" customFormat="1" ht="27" customHeight="1">
      <c r="A5" s="141" t="s">
        <v>123</v>
      </c>
      <c r="B5" s="138"/>
      <c r="C5" s="138"/>
      <c r="D5" s="74">
        <f>SUM(D6,D10,D12,D15,D20,D25,D33,D36,D39,D48,D52)</f>
        <v>38997153</v>
      </c>
      <c r="E5" s="80">
        <f aca="true" t="shared" si="0" ref="E5:E52">D5/D$5*100</f>
        <v>100</v>
      </c>
      <c r="F5" s="74">
        <f>SUM(F6,F10,F12,F15,F20,F25,F33,F36,F39,F48,F52)</f>
        <v>28725963</v>
      </c>
      <c r="G5" s="80">
        <f aca="true" t="shared" si="1" ref="G5:G52">F5/F$5*100</f>
        <v>100</v>
      </c>
      <c r="H5" s="74">
        <f aca="true" t="shared" si="2" ref="H5:H52">D5-F5</f>
        <v>10271190</v>
      </c>
      <c r="I5" s="109">
        <f aca="true" t="shared" si="3" ref="I5:I52">IF(F5=0,0,H5/F5*100)</f>
        <v>35.7557725740996</v>
      </c>
    </row>
    <row r="6" spans="1:9" s="45" customFormat="1" ht="27" customHeight="1">
      <c r="A6" s="110" t="s">
        <v>124</v>
      </c>
      <c r="B6" s="64" t="s">
        <v>125</v>
      </c>
      <c r="C6" s="65"/>
      <c r="D6" s="75">
        <f>SUBTOTAL(9,D7:D9)</f>
        <v>0</v>
      </c>
      <c r="E6" s="81">
        <f t="shared" si="0"/>
        <v>0</v>
      </c>
      <c r="F6" s="75">
        <f>SUBTOTAL(9,F7:F9)</f>
        <v>0</v>
      </c>
      <c r="G6" s="81">
        <f t="shared" si="1"/>
        <v>0</v>
      </c>
      <c r="H6" s="75">
        <f t="shared" si="2"/>
        <v>0</v>
      </c>
      <c r="I6" s="107">
        <f t="shared" si="3"/>
        <v>0</v>
      </c>
    </row>
    <row r="7" spans="1:9" s="45" customFormat="1" ht="27" customHeight="1">
      <c r="A7" s="111"/>
      <c r="B7" s="85" t="s">
        <v>126</v>
      </c>
      <c r="C7" s="69" t="s">
        <v>127</v>
      </c>
      <c r="D7" s="76">
        <v>0</v>
      </c>
      <c r="E7" s="82">
        <f t="shared" si="0"/>
        <v>0</v>
      </c>
      <c r="F7" s="76">
        <v>0</v>
      </c>
      <c r="G7" s="82">
        <f t="shared" si="1"/>
        <v>0</v>
      </c>
      <c r="H7" s="76">
        <f t="shared" si="2"/>
        <v>0</v>
      </c>
      <c r="I7" s="102">
        <f t="shared" si="3"/>
        <v>0</v>
      </c>
    </row>
    <row r="8" spans="1:9" s="45" customFormat="1" ht="27" customHeight="1">
      <c r="A8" s="111"/>
      <c r="B8" s="86" t="s">
        <v>128</v>
      </c>
      <c r="C8" s="68" t="s">
        <v>129</v>
      </c>
      <c r="D8" s="77">
        <v>0</v>
      </c>
      <c r="E8" s="83">
        <f t="shared" si="0"/>
        <v>0</v>
      </c>
      <c r="F8" s="77">
        <v>0</v>
      </c>
      <c r="G8" s="83">
        <f t="shared" si="1"/>
        <v>0</v>
      </c>
      <c r="H8" s="77">
        <f t="shared" si="2"/>
        <v>0</v>
      </c>
      <c r="I8" s="103">
        <f t="shared" si="3"/>
        <v>0</v>
      </c>
    </row>
    <row r="9" spans="1:9" s="45" customFormat="1" ht="27" customHeight="1">
      <c r="A9" s="111"/>
      <c r="B9" s="87" t="s">
        <v>130</v>
      </c>
      <c r="C9" s="71" t="s">
        <v>131</v>
      </c>
      <c r="D9" s="78">
        <v>0</v>
      </c>
      <c r="E9" s="84">
        <f t="shared" si="0"/>
        <v>0</v>
      </c>
      <c r="F9" s="78">
        <v>0</v>
      </c>
      <c r="G9" s="84">
        <f t="shared" si="1"/>
        <v>0</v>
      </c>
      <c r="H9" s="78">
        <f t="shared" si="2"/>
        <v>0</v>
      </c>
      <c r="I9" s="112">
        <f t="shared" si="3"/>
        <v>0</v>
      </c>
    </row>
    <row r="10" spans="1:9" s="45" customFormat="1" ht="27" customHeight="1">
      <c r="A10" s="110" t="s">
        <v>132</v>
      </c>
      <c r="B10" s="72" t="s">
        <v>133</v>
      </c>
      <c r="C10" s="73"/>
      <c r="D10" s="75">
        <f>SUBTOTAL(9,D11:D11)</f>
        <v>0</v>
      </c>
      <c r="E10" s="81">
        <f t="shared" si="0"/>
        <v>0</v>
      </c>
      <c r="F10" s="75">
        <f>SUBTOTAL(9,F11:F11)</f>
        <v>0</v>
      </c>
      <c r="G10" s="81">
        <f t="shared" si="1"/>
        <v>0</v>
      </c>
      <c r="H10" s="75">
        <f t="shared" si="2"/>
        <v>0</v>
      </c>
      <c r="I10" s="107">
        <f t="shared" si="3"/>
        <v>0</v>
      </c>
    </row>
    <row r="11" spans="1:9" s="45" customFormat="1" ht="27" customHeight="1">
      <c r="A11" s="111"/>
      <c r="B11" s="87" t="s">
        <v>134</v>
      </c>
      <c r="C11" s="71" t="s">
        <v>135</v>
      </c>
      <c r="D11" s="78">
        <v>0</v>
      </c>
      <c r="E11" s="84">
        <f t="shared" si="0"/>
        <v>0</v>
      </c>
      <c r="F11" s="78">
        <v>0</v>
      </c>
      <c r="G11" s="84">
        <f t="shared" si="1"/>
        <v>0</v>
      </c>
      <c r="H11" s="78">
        <f t="shared" si="2"/>
        <v>0</v>
      </c>
      <c r="I11" s="112">
        <f t="shared" si="3"/>
        <v>0</v>
      </c>
    </row>
    <row r="12" spans="1:9" s="45" customFormat="1" ht="27" customHeight="1">
      <c r="A12" s="110" t="s">
        <v>136</v>
      </c>
      <c r="B12" s="72" t="s">
        <v>137</v>
      </c>
      <c r="C12" s="73"/>
      <c r="D12" s="75">
        <f>SUBTOTAL(9,D13:D14)</f>
        <v>0</v>
      </c>
      <c r="E12" s="81">
        <f t="shared" si="0"/>
        <v>0</v>
      </c>
      <c r="F12" s="75">
        <f>SUBTOTAL(9,F13:F14)</f>
        <v>0</v>
      </c>
      <c r="G12" s="81">
        <f t="shared" si="1"/>
        <v>0</v>
      </c>
      <c r="H12" s="75">
        <f t="shared" si="2"/>
        <v>0</v>
      </c>
      <c r="I12" s="107">
        <f t="shared" si="3"/>
        <v>0</v>
      </c>
    </row>
    <row r="13" spans="1:9" s="45" customFormat="1" ht="27" customHeight="1">
      <c r="A13" s="111"/>
      <c r="B13" s="85" t="s">
        <v>138</v>
      </c>
      <c r="C13" s="69" t="s">
        <v>139</v>
      </c>
      <c r="D13" s="76">
        <v>0</v>
      </c>
      <c r="E13" s="82">
        <f t="shared" si="0"/>
        <v>0</v>
      </c>
      <c r="F13" s="76">
        <v>0</v>
      </c>
      <c r="G13" s="82">
        <f t="shared" si="1"/>
        <v>0</v>
      </c>
      <c r="H13" s="76">
        <f t="shared" si="2"/>
        <v>0</v>
      </c>
      <c r="I13" s="102">
        <f t="shared" si="3"/>
        <v>0</v>
      </c>
    </row>
    <row r="14" spans="1:9" s="45" customFormat="1" ht="27" customHeight="1">
      <c r="A14" s="111"/>
      <c r="B14" s="87" t="s">
        <v>140</v>
      </c>
      <c r="C14" s="71" t="s">
        <v>141</v>
      </c>
      <c r="D14" s="78">
        <v>0</v>
      </c>
      <c r="E14" s="84">
        <f t="shared" si="0"/>
        <v>0</v>
      </c>
      <c r="F14" s="78">
        <v>0</v>
      </c>
      <c r="G14" s="84">
        <f t="shared" si="1"/>
        <v>0</v>
      </c>
      <c r="H14" s="78">
        <f t="shared" si="2"/>
        <v>0</v>
      </c>
      <c r="I14" s="112">
        <f t="shared" si="3"/>
        <v>0</v>
      </c>
    </row>
    <row r="15" spans="1:9" s="45" customFormat="1" ht="27" customHeight="1">
      <c r="A15" s="110" t="s">
        <v>142</v>
      </c>
      <c r="B15" s="72" t="s">
        <v>143</v>
      </c>
      <c r="C15" s="73"/>
      <c r="D15" s="75">
        <f>SUBTOTAL(9,D16:D19)</f>
        <v>3040466</v>
      </c>
      <c r="E15" s="81">
        <f t="shared" si="0"/>
        <v>7.796635821081606</v>
      </c>
      <c r="F15" s="75">
        <f>SUBTOTAL(9,F16:F19)</f>
        <v>4667000</v>
      </c>
      <c r="G15" s="81">
        <f t="shared" si="1"/>
        <v>16.24662678845614</v>
      </c>
      <c r="H15" s="75">
        <f t="shared" si="2"/>
        <v>-1626534</v>
      </c>
      <c r="I15" s="107">
        <f t="shared" si="3"/>
        <v>-34.851810584958216</v>
      </c>
    </row>
    <row r="16" spans="1:9" s="45" customFormat="1" ht="27" customHeight="1">
      <c r="A16" s="111"/>
      <c r="B16" s="85" t="s">
        <v>144</v>
      </c>
      <c r="C16" s="69" t="s">
        <v>145</v>
      </c>
      <c r="D16" s="76">
        <v>0</v>
      </c>
      <c r="E16" s="82">
        <f t="shared" si="0"/>
        <v>0</v>
      </c>
      <c r="F16" s="76">
        <v>0</v>
      </c>
      <c r="G16" s="82">
        <f t="shared" si="1"/>
        <v>0</v>
      </c>
      <c r="H16" s="76">
        <f t="shared" si="2"/>
        <v>0</v>
      </c>
      <c r="I16" s="102">
        <f t="shared" si="3"/>
        <v>0</v>
      </c>
    </row>
    <row r="17" spans="1:9" s="45" customFormat="1" ht="27" customHeight="1">
      <c r="A17" s="111"/>
      <c r="B17" s="86" t="s">
        <v>146</v>
      </c>
      <c r="C17" s="68" t="s">
        <v>147</v>
      </c>
      <c r="D17" s="77">
        <v>3040466</v>
      </c>
      <c r="E17" s="83">
        <f t="shared" si="0"/>
        <v>7.796635821081606</v>
      </c>
      <c r="F17" s="77">
        <v>4667000</v>
      </c>
      <c r="G17" s="83">
        <f t="shared" si="1"/>
        <v>16.24662678845614</v>
      </c>
      <c r="H17" s="77">
        <f t="shared" si="2"/>
        <v>-1626534</v>
      </c>
      <c r="I17" s="103">
        <f t="shared" si="3"/>
        <v>-34.851810584958216</v>
      </c>
    </row>
    <row r="18" spans="1:9" s="45" customFormat="1" ht="27" customHeight="1">
      <c r="A18" s="111"/>
      <c r="B18" s="86" t="s">
        <v>148</v>
      </c>
      <c r="C18" s="68" t="s">
        <v>149</v>
      </c>
      <c r="D18" s="77">
        <v>0</v>
      </c>
      <c r="E18" s="83">
        <f t="shared" si="0"/>
        <v>0</v>
      </c>
      <c r="F18" s="77">
        <v>0</v>
      </c>
      <c r="G18" s="83">
        <f t="shared" si="1"/>
        <v>0</v>
      </c>
      <c r="H18" s="77">
        <f t="shared" si="2"/>
        <v>0</v>
      </c>
      <c r="I18" s="103">
        <f t="shared" si="3"/>
        <v>0</v>
      </c>
    </row>
    <row r="19" spans="1:9" s="45" customFormat="1" ht="27" customHeight="1">
      <c r="A19" s="134"/>
      <c r="B19" s="88" t="s">
        <v>150</v>
      </c>
      <c r="C19" s="89" t="s">
        <v>151</v>
      </c>
      <c r="D19" s="90">
        <v>0</v>
      </c>
      <c r="E19" s="91">
        <f t="shared" si="0"/>
        <v>0</v>
      </c>
      <c r="F19" s="90">
        <v>0</v>
      </c>
      <c r="G19" s="91">
        <f t="shared" si="1"/>
        <v>0</v>
      </c>
      <c r="H19" s="90">
        <f t="shared" si="2"/>
        <v>0</v>
      </c>
      <c r="I19" s="104">
        <f t="shared" si="3"/>
        <v>0</v>
      </c>
    </row>
    <row r="20" spans="1:9" s="45" customFormat="1" ht="24.75" customHeight="1">
      <c r="A20" s="110" t="s">
        <v>152</v>
      </c>
      <c r="B20" s="72" t="s">
        <v>153</v>
      </c>
      <c r="C20" s="73"/>
      <c r="D20" s="75">
        <f>SUBTOTAL(9,D21:D24)</f>
        <v>27995471</v>
      </c>
      <c r="E20" s="81">
        <f t="shared" si="0"/>
        <v>71.78849953482501</v>
      </c>
      <c r="F20" s="75">
        <f>SUBTOTAL(9,F21:F24)</f>
        <v>15465879</v>
      </c>
      <c r="G20" s="81">
        <f t="shared" si="1"/>
        <v>53.83937520214727</v>
      </c>
      <c r="H20" s="75">
        <f t="shared" si="2"/>
        <v>12529592</v>
      </c>
      <c r="I20" s="107">
        <f t="shared" si="3"/>
        <v>81.01441890241091</v>
      </c>
    </row>
    <row r="21" spans="1:9" s="45" customFormat="1" ht="24.75" customHeight="1">
      <c r="A21" s="111"/>
      <c r="B21" s="92" t="s">
        <v>154</v>
      </c>
      <c r="C21" s="73" t="s">
        <v>155</v>
      </c>
      <c r="D21" s="75">
        <v>27995471</v>
      </c>
      <c r="E21" s="81">
        <f t="shared" si="0"/>
        <v>71.78849953482501</v>
      </c>
      <c r="F21" s="75">
        <v>15465879</v>
      </c>
      <c r="G21" s="81">
        <f t="shared" si="1"/>
        <v>53.83937520214727</v>
      </c>
      <c r="H21" s="75">
        <f t="shared" si="2"/>
        <v>12529592</v>
      </c>
      <c r="I21" s="107">
        <f t="shared" si="3"/>
        <v>81.01441890241091</v>
      </c>
    </row>
    <row r="22" spans="1:9" s="45" customFormat="1" ht="24.75" customHeight="1">
      <c r="A22" s="111"/>
      <c r="B22" s="93" t="s">
        <v>156</v>
      </c>
      <c r="C22" s="94" t="s">
        <v>157</v>
      </c>
      <c r="D22" s="95">
        <v>0</v>
      </c>
      <c r="E22" s="96">
        <f t="shared" si="0"/>
        <v>0</v>
      </c>
      <c r="F22" s="95">
        <v>0</v>
      </c>
      <c r="G22" s="96">
        <f t="shared" si="1"/>
        <v>0</v>
      </c>
      <c r="H22" s="95">
        <f t="shared" si="2"/>
        <v>0</v>
      </c>
      <c r="I22" s="113">
        <f t="shared" si="3"/>
        <v>0</v>
      </c>
    </row>
    <row r="23" spans="1:9" s="45" customFormat="1" ht="24.75" customHeight="1">
      <c r="A23" s="111"/>
      <c r="B23" s="86" t="s">
        <v>158</v>
      </c>
      <c r="C23" s="68" t="s">
        <v>159</v>
      </c>
      <c r="D23" s="77">
        <v>0</v>
      </c>
      <c r="E23" s="83">
        <f t="shared" si="0"/>
        <v>0</v>
      </c>
      <c r="F23" s="77">
        <v>0</v>
      </c>
      <c r="G23" s="83">
        <f t="shared" si="1"/>
        <v>0</v>
      </c>
      <c r="H23" s="77">
        <f t="shared" si="2"/>
        <v>0</v>
      </c>
      <c r="I23" s="103">
        <f t="shared" si="3"/>
        <v>0</v>
      </c>
    </row>
    <row r="24" spans="1:9" s="45" customFormat="1" ht="24.75" customHeight="1">
      <c r="A24" s="111"/>
      <c r="B24" s="87" t="s">
        <v>160</v>
      </c>
      <c r="C24" s="71" t="s">
        <v>161</v>
      </c>
      <c r="D24" s="78">
        <v>0</v>
      </c>
      <c r="E24" s="84">
        <f t="shared" si="0"/>
        <v>0</v>
      </c>
      <c r="F24" s="78">
        <v>0</v>
      </c>
      <c r="G24" s="84">
        <f t="shared" si="1"/>
        <v>0</v>
      </c>
      <c r="H24" s="78">
        <f t="shared" si="2"/>
        <v>0</v>
      </c>
      <c r="I24" s="112">
        <f t="shared" si="3"/>
        <v>0</v>
      </c>
    </row>
    <row r="25" spans="1:9" s="45" customFormat="1" ht="24.75" customHeight="1">
      <c r="A25" s="110" t="s">
        <v>162</v>
      </c>
      <c r="B25" s="72" t="s">
        <v>163</v>
      </c>
      <c r="C25" s="73"/>
      <c r="D25" s="75">
        <f>SUBTOTAL(9,D26:D32)</f>
        <v>774593</v>
      </c>
      <c r="E25" s="81">
        <f t="shared" si="0"/>
        <v>1.986280895941301</v>
      </c>
      <c r="F25" s="75">
        <f>SUBTOTAL(9,F26:F32)</f>
        <v>754598</v>
      </c>
      <c r="G25" s="81">
        <f t="shared" si="1"/>
        <v>2.626884954213719</v>
      </c>
      <c r="H25" s="75">
        <f t="shared" si="2"/>
        <v>19995</v>
      </c>
      <c r="I25" s="107">
        <f t="shared" si="3"/>
        <v>2.649755233912626</v>
      </c>
    </row>
    <row r="26" spans="1:9" s="45" customFormat="1" ht="24.75" customHeight="1">
      <c r="A26" s="111"/>
      <c r="B26" s="85" t="s">
        <v>164</v>
      </c>
      <c r="C26" s="69" t="s">
        <v>165</v>
      </c>
      <c r="D26" s="76">
        <v>774593</v>
      </c>
      <c r="E26" s="82">
        <f t="shared" si="0"/>
        <v>1.986280895941301</v>
      </c>
      <c r="F26" s="76">
        <v>754598</v>
      </c>
      <c r="G26" s="82">
        <f t="shared" si="1"/>
        <v>2.626884954213719</v>
      </c>
      <c r="H26" s="76">
        <f t="shared" si="2"/>
        <v>19995</v>
      </c>
      <c r="I26" s="102">
        <f t="shared" si="3"/>
        <v>2.649755233912626</v>
      </c>
    </row>
    <row r="27" spans="1:9" s="45" customFormat="1" ht="24.75" customHeight="1">
      <c r="A27" s="111"/>
      <c r="B27" s="86" t="s">
        <v>166</v>
      </c>
      <c r="C27" s="68" t="s">
        <v>167</v>
      </c>
      <c r="D27" s="77">
        <v>0</v>
      </c>
      <c r="E27" s="83">
        <f t="shared" si="0"/>
        <v>0</v>
      </c>
      <c r="F27" s="77">
        <v>0</v>
      </c>
      <c r="G27" s="83">
        <f t="shared" si="1"/>
        <v>0</v>
      </c>
      <c r="H27" s="77">
        <f t="shared" si="2"/>
        <v>0</v>
      </c>
      <c r="I27" s="103">
        <f t="shared" si="3"/>
        <v>0</v>
      </c>
    </row>
    <row r="28" spans="1:9" s="45" customFormat="1" ht="24.75" customHeight="1">
      <c r="A28" s="111"/>
      <c r="B28" s="86" t="s">
        <v>168</v>
      </c>
      <c r="C28" s="68" t="s">
        <v>169</v>
      </c>
      <c r="D28" s="77">
        <v>0</v>
      </c>
      <c r="E28" s="83">
        <f t="shared" si="0"/>
        <v>0</v>
      </c>
      <c r="F28" s="77">
        <v>0</v>
      </c>
      <c r="G28" s="83">
        <f t="shared" si="1"/>
        <v>0</v>
      </c>
      <c r="H28" s="77">
        <f t="shared" si="2"/>
        <v>0</v>
      </c>
      <c r="I28" s="103">
        <f t="shared" si="3"/>
        <v>0</v>
      </c>
    </row>
    <row r="29" spans="1:9" s="45" customFormat="1" ht="24.75" customHeight="1">
      <c r="A29" s="111"/>
      <c r="B29" s="86" t="s">
        <v>170</v>
      </c>
      <c r="C29" s="68" t="s">
        <v>171</v>
      </c>
      <c r="D29" s="77">
        <v>0</v>
      </c>
      <c r="E29" s="83">
        <f t="shared" si="0"/>
        <v>0</v>
      </c>
      <c r="F29" s="77">
        <v>0</v>
      </c>
      <c r="G29" s="83">
        <f t="shared" si="1"/>
        <v>0</v>
      </c>
      <c r="H29" s="77">
        <f t="shared" si="2"/>
        <v>0</v>
      </c>
      <c r="I29" s="103">
        <f t="shared" si="3"/>
        <v>0</v>
      </c>
    </row>
    <row r="30" spans="1:9" s="45" customFormat="1" ht="24.75" customHeight="1">
      <c r="A30" s="111"/>
      <c r="B30" s="86" t="s">
        <v>172</v>
      </c>
      <c r="C30" s="68" t="s">
        <v>173</v>
      </c>
      <c r="D30" s="77">
        <v>0</v>
      </c>
      <c r="E30" s="83">
        <f t="shared" si="0"/>
        <v>0</v>
      </c>
      <c r="F30" s="77">
        <v>0</v>
      </c>
      <c r="G30" s="83">
        <f t="shared" si="1"/>
        <v>0</v>
      </c>
      <c r="H30" s="77">
        <f t="shared" si="2"/>
        <v>0</v>
      </c>
      <c r="I30" s="103">
        <f t="shared" si="3"/>
        <v>0</v>
      </c>
    </row>
    <row r="31" spans="1:9" s="45" customFormat="1" ht="24.75" customHeight="1">
      <c r="A31" s="111"/>
      <c r="B31" s="86" t="s">
        <v>174</v>
      </c>
      <c r="C31" s="68" t="s">
        <v>175</v>
      </c>
      <c r="D31" s="77">
        <v>0</v>
      </c>
      <c r="E31" s="83">
        <f t="shared" si="0"/>
        <v>0</v>
      </c>
      <c r="F31" s="77">
        <v>0</v>
      </c>
      <c r="G31" s="83">
        <f t="shared" si="1"/>
        <v>0</v>
      </c>
      <c r="H31" s="77">
        <f t="shared" si="2"/>
        <v>0</v>
      </c>
      <c r="I31" s="103">
        <f t="shared" si="3"/>
        <v>0</v>
      </c>
    </row>
    <row r="32" spans="1:9" s="45" customFormat="1" ht="24.75" customHeight="1">
      <c r="A32" s="111"/>
      <c r="B32" s="86" t="s">
        <v>176</v>
      </c>
      <c r="C32" s="68" t="s">
        <v>177</v>
      </c>
      <c r="D32" s="77">
        <v>0</v>
      </c>
      <c r="E32" s="83">
        <f t="shared" si="0"/>
        <v>0</v>
      </c>
      <c r="F32" s="77">
        <v>0</v>
      </c>
      <c r="G32" s="83">
        <f t="shared" si="1"/>
        <v>0</v>
      </c>
      <c r="H32" s="77">
        <f t="shared" si="2"/>
        <v>0</v>
      </c>
      <c r="I32" s="103">
        <f t="shared" si="3"/>
        <v>0</v>
      </c>
    </row>
    <row r="33" spans="1:9" s="45" customFormat="1" ht="24.75" customHeight="1">
      <c r="A33" s="110" t="s">
        <v>178</v>
      </c>
      <c r="B33" s="72" t="s">
        <v>179</v>
      </c>
      <c r="C33" s="73"/>
      <c r="D33" s="75">
        <f>SUBTOTAL(9,D34:D35)</f>
        <v>0</v>
      </c>
      <c r="E33" s="81">
        <f t="shared" si="0"/>
        <v>0</v>
      </c>
      <c r="F33" s="75">
        <f>SUBTOTAL(9,F34:F35)</f>
        <v>0</v>
      </c>
      <c r="G33" s="81">
        <f t="shared" si="1"/>
        <v>0</v>
      </c>
      <c r="H33" s="75">
        <f t="shared" si="2"/>
        <v>0</v>
      </c>
      <c r="I33" s="107">
        <f t="shared" si="3"/>
        <v>0</v>
      </c>
    </row>
    <row r="34" spans="1:9" s="45" customFormat="1" ht="24.75" customHeight="1">
      <c r="A34" s="111"/>
      <c r="B34" s="85" t="s">
        <v>180</v>
      </c>
      <c r="C34" s="69" t="s">
        <v>181</v>
      </c>
      <c r="D34" s="76">
        <v>0</v>
      </c>
      <c r="E34" s="82">
        <f t="shared" si="0"/>
        <v>0</v>
      </c>
      <c r="F34" s="76">
        <v>0</v>
      </c>
      <c r="G34" s="82">
        <f t="shared" si="1"/>
        <v>0</v>
      </c>
      <c r="H34" s="76">
        <f t="shared" si="2"/>
        <v>0</v>
      </c>
      <c r="I34" s="102">
        <f t="shared" si="3"/>
        <v>0</v>
      </c>
    </row>
    <row r="35" spans="1:9" s="45" customFormat="1" ht="24.75" customHeight="1">
      <c r="A35" s="134"/>
      <c r="B35" s="88" t="s">
        <v>182</v>
      </c>
      <c r="C35" s="89" t="s">
        <v>183</v>
      </c>
      <c r="D35" s="90">
        <v>0</v>
      </c>
      <c r="E35" s="91">
        <f t="shared" si="0"/>
        <v>0</v>
      </c>
      <c r="F35" s="90">
        <v>0</v>
      </c>
      <c r="G35" s="91">
        <f t="shared" si="1"/>
        <v>0</v>
      </c>
      <c r="H35" s="90">
        <f t="shared" si="2"/>
        <v>0</v>
      </c>
      <c r="I35" s="104">
        <f t="shared" si="3"/>
        <v>0</v>
      </c>
    </row>
    <row r="36" spans="1:9" s="45" customFormat="1" ht="24" customHeight="1">
      <c r="A36" s="110" t="s">
        <v>184</v>
      </c>
      <c r="B36" s="72" t="s">
        <v>185</v>
      </c>
      <c r="C36" s="73"/>
      <c r="D36" s="75">
        <f>SUBTOTAL(9,D37:D38)</f>
        <v>2691000</v>
      </c>
      <c r="E36" s="81">
        <f t="shared" si="0"/>
        <v>6.900503736772784</v>
      </c>
      <c r="F36" s="75">
        <f>SUBTOTAL(9,F37:F38)</f>
        <v>2691000</v>
      </c>
      <c r="G36" s="81">
        <f t="shared" si="1"/>
        <v>9.367832159360507</v>
      </c>
      <c r="H36" s="75">
        <f t="shared" si="2"/>
        <v>0</v>
      </c>
      <c r="I36" s="107">
        <f t="shared" si="3"/>
        <v>0</v>
      </c>
    </row>
    <row r="37" spans="1:9" s="45" customFormat="1" ht="24" customHeight="1">
      <c r="A37" s="111"/>
      <c r="B37" s="85" t="s">
        <v>186</v>
      </c>
      <c r="C37" s="69" t="s">
        <v>187</v>
      </c>
      <c r="D37" s="76">
        <v>2691000</v>
      </c>
      <c r="E37" s="82">
        <f t="shared" si="0"/>
        <v>6.900503736772784</v>
      </c>
      <c r="F37" s="76">
        <v>2691000</v>
      </c>
      <c r="G37" s="82">
        <f t="shared" si="1"/>
        <v>9.367832159360507</v>
      </c>
      <c r="H37" s="76">
        <f t="shared" si="2"/>
        <v>0</v>
      </c>
      <c r="I37" s="102">
        <f t="shared" si="3"/>
        <v>0</v>
      </c>
    </row>
    <row r="38" spans="1:9" s="45" customFormat="1" ht="24" customHeight="1">
      <c r="A38" s="111"/>
      <c r="B38" s="86" t="s">
        <v>188</v>
      </c>
      <c r="C38" s="68" t="s">
        <v>189</v>
      </c>
      <c r="D38" s="77">
        <v>0</v>
      </c>
      <c r="E38" s="83">
        <f t="shared" si="0"/>
        <v>0</v>
      </c>
      <c r="F38" s="77">
        <v>0</v>
      </c>
      <c r="G38" s="83">
        <f t="shared" si="1"/>
        <v>0</v>
      </c>
      <c r="H38" s="77">
        <f t="shared" si="2"/>
        <v>0</v>
      </c>
      <c r="I38" s="103">
        <f t="shared" si="3"/>
        <v>0</v>
      </c>
    </row>
    <row r="39" spans="1:9" s="45" customFormat="1" ht="24" customHeight="1">
      <c r="A39" s="110" t="s">
        <v>190</v>
      </c>
      <c r="B39" s="72" t="s">
        <v>191</v>
      </c>
      <c r="C39" s="73"/>
      <c r="D39" s="75">
        <f>D40</f>
        <v>3195000</v>
      </c>
      <c r="E39" s="81">
        <f t="shared" si="0"/>
        <v>8.192905774429224</v>
      </c>
      <c r="F39" s="75">
        <f>F40</f>
        <v>698000</v>
      </c>
      <c r="G39" s="81">
        <f t="shared" si="1"/>
        <v>2.4298576169578716</v>
      </c>
      <c r="H39" s="75">
        <f t="shared" si="2"/>
        <v>2497000</v>
      </c>
      <c r="I39" s="107">
        <f t="shared" si="3"/>
        <v>357.7363896848138</v>
      </c>
    </row>
    <row r="40" spans="1:9" s="45" customFormat="1" ht="24" customHeight="1">
      <c r="A40" s="111"/>
      <c r="B40" s="86" t="s">
        <v>111</v>
      </c>
      <c r="C40" s="68" t="s">
        <v>114</v>
      </c>
      <c r="D40" s="77">
        <v>3195000</v>
      </c>
      <c r="E40" s="83">
        <f t="shared" si="0"/>
        <v>8.192905774429224</v>
      </c>
      <c r="F40" s="77">
        <v>698000</v>
      </c>
      <c r="G40" s="83">
        <f t="shared" si="1"/>
        <v>2.4298576169578716</v>
      </c>
      <c r="H40" s="77">
        <f>D40-F40</f>
        <v>2497000</v>
      </c>
      <c r="I40" s="103">
        <f>IF(F40=0,0,H40/F40*100)</f>
        <v>357.7363896848138</v>
      </c>
    </row>
    <row r="41" spans="1:9" s="45" customFormat="1" ht="24" customHeight="1">
      <c r="A41" s="111"/>
      <c r="B41" s="86" t="s">
        <v>192</v>
      </c>
      <c r="C41" s="68" t="s">
        <v>193</v>
      </c>
      <c r="D41" s="77">
        <v>0</v>
      </c>
      <c r="E41" s="83">
        <f t="shared" si="0"/>
        <v>0</v>
      </c>
      <c r="F41" s="77">
        <v>0</v>
      </c>
      <c r="G41" s="83">
        <f t="shared" si="1"/>
        <v>0</v>
      </c>
      <c r="H41" s="77">
        <f t="shared" si="2"/>
        <v>0</v>
      </c>
      <c r="I41" s="103">
        <f t="shared" si="3"/>
        <v>0</v>
      </c>
    </row>
    <row r="42" spans="1:9" s="45" customFormat="1" ht="24" customHeight="1">
      <c r="A42" s="111"/>
      <c r="B42" s="86" t="s">
        <v>194</v>
      </c>
      <c r="C42" s="68" t="s">
        <v>195</v>
      </c>
      <c r="D42" s="77">
        <v>0</v>
      </c>
      <c r="E42" s="83">
        <f t="shared" si="0"/>
        <v>0</v>
      </c>
      <c r="F42" s="77">
        <v>0</v>
      </c>
      <c r="G42" s="83">
        <f t="shared" si="1"/>
        <v>0</v>
      </c>
      <c r="H42" s="77">
        <f t="shared" si="2"/>
        <v>0</v>
      </c>
      <c r="I42" s="103">
        <f t="shared" si="3"/>
        <v>0</v>
      </c>
    </row>
    <row r="43" spans="1:9" s="45" customFormat="1" ht="24" customHeight="1">
      <c r="A43" s="111"/>
      <c r="B43" s="86" t="s">
        <v>196</v>
      </c>
      <c r="C43" s="68" t="s">
        <v>197</v>
      </c>
      <c r="D43" s="77">
        <v>0</v>
      </c>
      <c r="E43" s="83">
        <f t="shared" si="0"/>
        <v>0</v>
      </c>
      <c r="F43" s="77">
        <v>0</v>
      </c>
      <c r="G43" s="83">
        <f t="shared" si="1"/>
        <v>0</v>
      </c>
      <c r="H43" s="77">
        <f t="shared" si="2"/>
        <v>0</v>
      </c>
      <c r="I43" s="103">
        <f t="shared" si="3"/>
        <v>0</v>
      </c>
    </row>
    <row r="44" spans="1:9" s="45" customFormat="1" ht="24" customHeight="1">
      <c r="A44" s="111"/>
      <c r="B44" s="87" t="s">
        <v>198</v>
      </c>
      <c r="C44" s="71" t="s">
        <v>199</v>
      </c>
      <c r="D44" s="78">
        <v>0</v>
      </c>
      <c r="E44" s="84">
        <f t="shared" si="0"/>
        <v>0</v>
      </c>
      <c r="F44" s="78">
        <v>0</v>
      </c>
      <c r="G44" s="84">
        <f t="shared" si="1"/>
        <v>0</v>
      </c>
      <c r="H44" s="78">
        <f t="shared" si="2"/>
        <v>0</v>
      </c>
      <c r="I44" s="112">
        <f t="shared" si="3"/>
        <v>0</v>
      </c>
    </row>
    <row r="45" spans="1:9" s="45" customFormat="1" ht="24" customHeight="1">
      <c r="A45" s="110" t="s">
        <v>200</v>
      </c>
      <c r="B45" s="72" t="s">
        <v>201</v>
      </c>
      <c r="C45" s="73"/>
      <c r="D45" s="75">
        <f>SUBTOTAL(9,D46:D47)</f>
        <v>0</v>
      </c>
      <c r="E45" s="81">
        <f t="shared" si="0"/>
        <v>0</v>
      </c>
      <c r="F45" s="75">
        <f>SUBTOTAL(9,F46:F47)</f>
        <v>0</v>
      </c>
      <c r="G45" s="81">
        <f t="shared" si="1"/>
        <v>0</v>
      </c>
      <c r="H45" s="75">
        <f t="shared" si="2"/>
        <v>0</v>
      </c>
      <c r="I45" s="107">
        <f t="shared" si="3"/>
        <v>0</v>
      </c>
    </row>
    <row r="46" spans="1:9" ht="24" customHeight="1">
      <c r="A46" s="111"/>
      <c r="B46" s="85" t="s">
        <v>202</v>
      </c>
      <c r="C46" s="69" t="s">
        <v>203</v>
      </c>
      <c r="D46" s="76">
        <v>0</v>
      </c>
      <c r="E46" s="82">
        <f t="shared" si="0"/>
        <v>0</v>
      </c>
      <c r="F46" s="76">
        <v>0</v>
      </c>
      <c r="G46" s="82">
        <f t="shared" si="1"/>
        <v>0</v>
      </c>
      <c r="H46" s="76">
        <f t="shared" si="2"/>
        <v>0</v>
      </c>
      <c r="I46" s="102">
        <f t="shared" si="3"/>
        <v>0</v>
      </c>
    </row>
    <row r="47" spans="1:9" ht="24" customHeight="1">
      <c r="A47" s="111"/>
      <c r="B47" s="87" t="s">
        <v>204</v>
      </c>
      <c r="C47" s="71" t="s">
        <v>205</v>
      </c>
      <c r="D47" s="78">
        <v>0</v>
      </c>
      <c r="E47" s="84">
        <f t="shared" si="0"/>
        <v>0</v>
      </c>
      <c r="F47" s="78">
        <v>0</v>
      </c>
      <c r="G47" s="84">
        <f t="shared" si="1"/>
        <v>0</v>
      </c>
      <c r="H47" s="78">
        <f t="shared" si="2"/>
        <v>0</v>
      </c>
      <c r="I47" s="112">
        <f t="shared" si="3"/>
        <v>0</v>
      </c>
    </row>
    <row r="48" spans="1:9" s="45" customFormat="1" ht="24" customHeight="1">
      <c r="A48" s="110" t="s">
        <v>206</v>
      </c>
      <c r="B48" s="142" t="s">
        <v>207</v>
      </c>
      <c r="C48" s="136"/>
      <c r="D48" s="75">
        <f>SUBTOTAL(9,D49:D51)</f>
        <v>895000</v>
      </c>
      <c r="E48" s="81">
        <f t="shared" si="0"/>
        <v>2.295039332743085</v>
      </c>
      <c r="F48" s="75">
        <f>SUBTOTAL(9,F49:F51)</f>
        <v>4002500</v>
      </c>
      <c r="G48" s="81">
        <f t="shared" si="1"/>
        <v>13.933388412426764</v>
      </c>
      <c r="H48" s="75">
        <f t="shared" si="2"/>
        <v>-3107500</v>
      </c>
      <c r="I48" s="107">
        <f t="shared" si="3"/>
        <v>-77.63897564022486</v>
      </c>
    </row>
    <row r="49" spans="1:9" s="45" customFormat="1" ht="24" customHeight="1">
      <c r="A49" s="111"/>
      <c r="B49" s="85" t="s">
        <v>208</v>
      </c>
      <c r="C49" s="69" t="s">
        <v>209</v>
      </c>
      <c r="D49" s="76">
        <v>475000</v>
      </c>
      <c r="E49" s="82">
        <f t="shared" si="0"/>
        <v>1.2180376346960506</v>
      </c>
      <c r="F49" s="76">
        <v>458000</v>
      </c>
      <c r="G49" s="82">
        <f t="shared" si="1"/>
        <v>1.5943764879179159</v>
      </c>
      <c r="H49" s="76">
        <f t="shared" si="2"/>
        <v>17000</v>
      </c>
      <c r="I49" s="102">
        <f t="shared" si="3"/>
        <v>3.711790393013101</v>
      </c>
    </row>
    <row r="50" spans="1:9" s="45" customFormat="1" ht="24" customHeight="1">
      <c r="A50" s="111"/>
      <c r="B50" s="85" t="s">
        <v>112</v>
      </c>
      <c r="C50" s="69" t="s">
        <v>315</v>
      </c>
      <c r="D50" s="76">
        <v>200000</v>
      </c>
      <c r="E50" s="82">
        <f t="shared" si="0"/>
        <v>0.5128579514509688</v>
      </c>
      <c r="F50" s="76">
        <v>300000</v>
      </c>
      <c r="G50" s="82">
        <f t="shared" si="1"/>
        <v>1.044351411299945</v>
      </c>
      <c r="H50" s="76">
        <f t="shared" si="2"/>
        <v>-100000</v>
      </c>
      <c r="I50" s="102">
        <f t="shared" si="3"/>
        <v>-33.33333333333333</v>
      </c>
    </row>
    <row r="51" spans="1:9" s="45" customFormat="1" ht="24" customHeight="1">
      <c r="A51" s="111"/>
      <c r="B51" s="86" t="s">
        <v>113</v>
      </c>
      <c r="C51" s="68" t="s">
        <v>115</v>
      </c>
      <c r="D51" s="77">
        <v>220000</v>
      </c>
      <c r="E51" s="83">
        <f t="shared" si="0"/>
        <v>0.5641437465960656</v>
      </c>
      <c r="F51" s="77">
        <v>3244500</v>
      </c>
      <c r="G51" s="83">
        <f t="shared" si="1"/>
        <v>11.294660513208903</v>
      </c>
      <c r="H51" s="77">
        <f t="shared" si="2"/>
        <v>-3024500</v>
      </c>
      <c r="I51" s="103">
        <f t="shared" si="3"/>
        <v>-93.21929419016797</v>
      </c>
    </row>
    <row r="52" spans="1:9" s="45" customFormat="1" ht="24" customHeight="1" thickBot="1">
      <c r="A52" s="114" t="s">
        <v>212</v>
      </c>
      <c r="B52" s="139" t="s">
        <v>213</v>
      </c>
      <c r="C52" s="135"/>
      <c r="D52" s="115">
        <v>405623</v>
      </c>
      <c r="E52" s="116">
        <f t="shared" si="0"/>
        <v>1.0401349042069816</v>
      </c>
      <c r="F52" s="115">
        <v>446986</v>
      </c>
      <c r="G52" s="116">
        <f t="shared" si="1"/>
        <v>1.556034866437724</v>
      </c>
      <c r="H52" s="115">
        <f t="shared" si="2"/>
        <v>-41363</v>
      </c>
      <c r="I52" s="117">
        <f t="shared" si="3"/>
        <v>-9.253757388374579</v>
      </c>
    </row>
  </sheetData>
  <mergeCells count="4">
    <mergeCell ref="B52:C52"/>
    <mergeCell ref="A5:C5"/>
    <mergeCell ref="B48:C48"/>
    <mergeCell ref="A3:C4"/>
  </mergeCells>
  <printOptions horizontalCentered="1"/>
  <pageMargins left="0.31" right="0.2755905511811024" top="0.54" bottom="0.39" header="0.47" footer="0.17"/>
  <pageSetup firstPageNumber="21" useFirstPageNumber="1" horizontalDpi="300" verticalDpi="300" orientation="landscape" paperSize="9" r:id="rId1"/>
  <headerFooter alignWithMargins="0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I106"/>
  <sheetViews>
    <sheetView workbookViewId="0" topLeftCell="A1">
      <selection activeCell="D16" sqref="D16"/>
    </sheetView>
  </sheetViews>
  <sheetFormatPr defaultColWidth="9.00390625" defaultRowHeight="14.25"/>
  <cols>
    <col min="1" max="1" width="2.00390625" style="5" customWidth="1"/>
    <col min="2" max="2" width="1.75390625" style="5" customWidth="1"/>
    <col min="3" max="3" width="33.375" style="5" customWidth="1"/>
    <col min="4" max="4" width="15.00390625" style="5" bestFit="1" customWidth="1"/>
    <col min="5" max="5" width="7.00390625" style="5" customWidth="1"/>
    <col min="6" max="6" width="15.00390625" style="5" bestFit="1" customWidth="1"/>
    <col min="7" max="7" width="6.50390625" style="5" customWidth="1"/>
    <col min="8" max="8" width="12.75390625" style="5" bestFit="1" customWidth="1"/>
    <col min="9" max="9" width="8.375" style="5" customWidth="1"/>
    <col min="10" max="16384" width="9.00390625" style="59" customWidth="1"/>
  </cols>
  <sheetData>
    <row r="1" ht="8.25" customHeight="1"/>
    <row r="2" spans="1:9" ht="18.75">
      <c r="A2" s="2" t="s">
        <v>67</v>
      </c>
      <c r="I2" s="6" t="s">
        <v>68</v>
      </c>
    </row>
    <row r="3" spans="1:9" ht="14.25">
      <c r="A3" s="137" t="s">
        <v>69</v>
      </c>
      <c r="B3" s="137"/>
      <c r="C3" s="137"/>
      <c r="D3" s="148" t="s">
        <v>70</v>
      </c>
      <c r="E3" s="10"/>
      <c r="F3" s="148" t="s">
        <v>71</v>
      </c>
      <c r="G3" s="10"/>
      <c r="H3" s="148" t="s">
        <v>1</v>
      </c>
      <c r="I3" s="10"/>
    </row>
    <row r="4" spans="1:9" ht="14.25">
      <c r="A4" s="137"/>
      <c r="B4" s="137"/>
      <c r="C4" s="137"/>
      <c r="D4" s="148"/>
      <c r="E4" s="11" t="s">
        <v>2</v>
      </c>
      <c r="F4" s="148"/>
      <c r="G4" s="11" t="s">
        <v>2</v>
      </c>
      <c r="H4" s="148"/>
      <c r="I4" s="11" t="s">
        <v>3</v>
      </c>
    </row>
    <row r="5" spans="1:9" ht="15" customHeight="1">
      <c r="A5" s="149" t="s">
        <v>4</v>
      </c>
      <c r="B5" s="150"/>
      <c r="C5" s="151"/>
      <c r="D5" s="7">
        <f>SUM(D6,D12,D37,D75,D90,D94,D98,D102)</f>
        <v>2435247216</v>
      </c>
      <c r="E5" s="8">
        <v>100</v>
      </c>
      <c r="F5" s="7">
        <f>SUM(F6,F12,F37,F75,F90,F94,F98,F102)</f>
        <v>2206434979</v>
      </c>
      <c r="G5" s="8">
        <v>100</v>
      </c>
      <c r="H5" s="40">
        <f aca="true" t="shared" si="0" ref="H5:H36">D5-F5</f>
        <v>228812237</v>
      </c>
      <c r="I5" s="9">
        <f aca="true" t="shared" si="1" ref="I5:I36">IF(F5=0,0,H5/F5*100)</f>
        <v>10.37022342274968</v>
      </c>
    </row>
    <row r="6" spans="1:9" ht="15" customHeight="1">
      <c r="A6" s="152" t="s">
        <v>5</v>
      </c>
      <c r="B6" s="153"/>
      <c r="C6" s="154"/>
      <c r="D6" s="21">
        <f>D7</f>
        <v>100607244</v>
      </c>
      <c r="E6" s="22">
        <f aca="true" t="shared" si="2" ref="E6:E37">D6/$D$5*100</f>
        <v>4.131294898480648</v>
      </c>
      <c r="F6" s="21">
        <f>F7</f>
        <v>94437750</v>
      </c>
      <c r="G6" s="22">
        <f aca="true" t="shared" si="3" ref="G6:G37">F6/$F$5*100</f>
        <v>4.280105731590652</v>
      </c>
      <c r="H6" s="39">
        <f t="shared" si="0"/>
        <v>6169494</v>
      </c>
      <c r="I6" s="23">
        <f t="shared" si="1"/>
        <v>6.532868476853801</v>
      </c>
    </row>
    <row r="7" spans="1:9" ht="15" customHeight="1">
      <c r="A7" s="55"/>
      <c r="B7" s="155" t="s">
        <v>6</v>
      </c>
      <c r="C7" s="156"/>
      <c r="D7" s="46">
        <f>SUM(D8:D11)</f>
        <v>100607244</v>
      </c>
      <c r="E7" s="47">
        <f t="shared" si="2"/>
        <v>4.131294898480648</v>
      </c>
      <c r="F7" s="46">
        <f>SUM(F8:F11)</f>
        <v>94437750</v>
      </c>
      <c r="G7" s="47">
        <f t="shared" si="3"/>
        <v>4.280105731590652</v>
      </c>
      <c r="H7" s="48">
        <f t="shared" si="0"/>
        <v>6169494</v>
      </c>
      <c r="I7" s="49">
        <f t="shared" si="1"/>
        <v>6.532868476853801</v>
      </c>
    </row>
    <row r="8" spans="1:9" ht="15" customHeight="1">
      <c r="A8" s="56"/>
      <c r="B8" s="50"/>
      <c r="C8" s="27" t="s">
        <v>7</v>
      </c>
      <c r="D8" s="12">
        <v>69236227</v>
      </c>
      <c r="E8" s="13">
        <f t="shared" si="2"/>
        <v>2.843088231252494</v>
      </c>
      <c r="F8" s="12">
        <v>63255647</v>
      </c>
      <c r="G8" s="13">
        <f t="shared" si="3"/>
        <v>2.8668711111835576</v>
      </c>
      <c r="H8" s="42">
        <f t="shared" si="0"/>
        <v>5980580</v>
      </c>
      <c r="I8" s="14">
        <f t="shared" si="1"/>
        <v>9.454618336288616</v>
      </c>
    </row>
    <row r="9" spans="1:9" ht="15" customHeight="1">
      <c r="A9" s="56"/>
      <c r="B9" s="50"/>
      <c r="C9" s="27" t="s">
        <v>8</v>
      </c>
      <c r="D9" s="12">
        <v>27500458</v>
      </c>
      <c r="E9" s="13">
        <f t="shared" si="2"/>
        <v>1.1292676086155518</v>
      </c>
      <c r="F9" s="12">
        <v>27548548</v>
      </c>
      <c r="G9" s="13">
        <f t="shared" si="3"/>
        <v>1.248554716644564</v>
      </c>
      <c r="H9" s="42">
        <f t="shared" si="0"/>
        <v>-48090</v>
      </c>
      <c r="I9" s="14">
        <f t="shared" si="1"/>
        <v>-0.17456455418267416</v>
      </c>
    </row>
    <row r="10" spans="1:9" ht="15" customHeight="1">
      <c r="A10" s="56"/>
      <c r="B10" s="50"/>
      <c r="C10" s="27" t="s">
        <v>9</v>
      </c>
      <c r="D10" s="12">
        <v>2421596</v>
      </c>
      <c r="E10" s="13">
        <f t="shared" si="2"/>
        <v>0.0994394320252043</v>
      </c>
      <c r="F10" s="12">
        <v>2302706</v>
      </c>
      <c r="G10" s="13">
        <f t="shared" si="3"/>
        <v>0.10436319320153419</v>
      </c>
      <c r="H10" s="42">
        <f t="shared" si="0"/>
        <v>118890</v>
      </c>
      <c r="I10" s="14">
        <f t="shared" si="1"/>
        <v>5.163055987173352</v>
      </c>
    </row>
    <row r="11" spans="1:9" ht="15" customHeight="1">
      <c r="A11" s="57"/>
      <c r="B11" s="58"/>
      <c r="C11" s="28" t="s">
        <v>10</v>
      </c>
      <c r="D11" s="15">
        <v>1448963</v>
      </c>
      <c r="E11" s="16">
        <f t="shared" si="2"/>
        <v>0.05949962658739776</v>
      </c>
      <c r="F11" s="15">
        <v>1330849</v>
      </c>
      <c r="G11" s="16">
        <f t="shared" si="3"/>
        <v>0.06031671056099586</v>
      </c>
      <c r="H11" s="43">
        <f t="shared" si="0"/>
        <v>118114</v>
      </c>
      <c r="I11" s="17">
        <f t="shared" si="1"/>
        <v>8.875086504930312</v>
      </c>
    </row>
    <row r="12" spans="1:9" ht="15" customHeight="1">
      <c r="A12" s="157" t="s">
        <v>11</v>
      </c>
      <c r="B12" s="158"/>
      <c r="C12" s="159"/>
      <c r="D12" s="51">
        <f>SUM(D13,D16,D20:D22,D30,D33)</f>
        <v>84924421</v>
      </c>
      <c r="E12" s="52">
        <f t="shared" si="2"/>
        <v>3.487301841144985</v>
      </c>
      <c r="F12" s="51">
        <f>SUM(F13,F16,F20:F22,F30,F33)</f>
        <v>72418102</v>
      </c>
      <c r="G12" s="52">
        <f t="shared" si="3"/>
        <v>3.2821317051826884</v>
      </c>
      <c r="H12" s="53">
        <f t="shared" si="0"/>
        <v>12506319</v>
      </c>
      <c r="I12" s="54">
        <f t="shared" si="1"/>
        <v>17.269603392809163</v>
      </c>
    </row>
    <row r="13" spans="1:9" ht="15" customHeight="1">
      <c r="A13" s="33"/>
      <c r="B13" s="160" t="s">
        <v>12</v>
      </c>
      <c r="C13" s="161"/>
      <c r="D13" s="18">
        <f>SUM(D14:D15)</f>
        <v>24236414</v>
      </c>
      <c r="E13" s="19">
        <f t="shared" si="2"/>
        <v>0.9952342349787948</v>
      </c>
      <c r="F13" s="18">
        <f>SUM(F14:F15)</f>
        <v>21405166</v>
      </c>
      <c r="G13" s="47">
        <f t="shared" si="3"/>
        <v>0.9701244860476805</v>
      </c>
      <c r="H13" s="41">
        <f t="shared" si="0"/>
        <v>2831248</v>
      </c>
      <c r="I13" s="20">
        <f t="shared" si="1"/>
        <v>13.226937833605215</v>
      </c>
    </row>
    <row r="14" spans="1:9" ht="15" customHeight="1">
      <c r="A14" s="36"/>
      <c r="B14" s="29"/>
      <c r="C14" s="27" t="s">
        <v>72</v>
      </c>
      <c r="D14" s="12">
        <v>23914414</v>
      </c>
      <c r="E14" s="13">
        <f t="shared" si="2"/>
        <v>0.9820117581031659</v>
      </c>
      <c r="F14" s="12">
        <v>21364166</v>
      </c>
      <c r="G14" s="13">
        <f t="shared" si="3"/>
        <v>0.9682662849046503</v>
      </c>
      <c r="H14" s="42">
        <f t="shared" si="0"/>
        <v>2550248</v>
      </c>
      <c r="I14" s="14">
        <f t="shared" si="1"/>
        <v>11.937035126950427</v>
      </c>
    </row>
    <row r="15" spans="1:9" ht="15" customHeight="1">
      <c r="A15" s="36"/>
      <c r="B15" s="37"/>
      <c r="C15" s="27" t="s">
        <v>73</v>
      </c>
      <c r="D15" s="12">
        <v>322000</v>
      </c>
      <c r="E15" s="13">
        <f t="shared" si="2"/>
        <v>0.013222476875629042</v>
      </c>
      <c r="F15" s="12">
        <v>41000</v>
      </c>
      <c r="G15" s="13">
        <f t="shared" si="3"/>
        <v>0.0018582011430303745</v>
      </c>
      <c r="H15" s="42">
        <f t="shared" si="0"/>
        <v>281000</v>
      </c>
      <c r="I15" s="14">
        <f t="shared" si="1"/>
        <v>685.3658536585366</v>
      </c>
    </row>
    <row r="16" spans="1:9" ht="15" customHeight="1">
      <c r="A16" s="34"/>
      <c r="B16" s="162" t="s">
        <v>13</v>
      </c>
      <c r="C16" s="163"/>
      <c r="D16" s="12">
        <f>SUM(D17:D19)</f>
        <v>6017115</v>
      </c>
      <c r="E16" s="13">
        <f t="shared" si="2"/>
        <v>0.24708436007919451</v>
      </c>
      <c r="F16" s="12">
        <f>SUM(F17:F19)</f>
        <v>5297020</v>
      </c>
      <c r="G16" s="13">
        <f t="shared" si="3"/>
        <v>0.24007142972328668</v>
      </c>
      <c r="H16" s="42">
        <f t="shared" si="0"/>
        <v>720095</v>
      </c>
      <c r="I16" s="14">
        <f t="shared" si="1"/>
        <v>13.594341724214749</v>
      </c>
    </row>
    <row r="17" spans="1:9" ht="15" customHeight="1">
      <c r="A17" s="36"/>
      <c r="B17" s="29"/>
      <c r="C17" s="27" t="s">
        <v>14</v>
      </c>
      <c r="D17" s="12">
        <v>4787665</v>
      </c>
      <c r="E17" s="13">
        <f t="shared" si="2"/>
        <v>0.19659872593403263</v>
      </c>
      <c r="F17" s="12">
        <v>4500770</v>
      </c>
      <c r="G17" s="13">
        <f t="shared" si="3"/>
        <v>0.20398380386626386</v>
      </c>
      <c r="H17" s="42">
        <f t="shared" si="0"/>
        <v>286895</v>
      </c>
      <c r="I17" s="14">
        <f t="shared" si="1"/>
        <v>6.37435372169651</v>
      </c>
    </row>
    <row r="18" spans="1:9" ht="15" customHeight="1">
      <c r="A18" s="36"/>
      <c r="B18" s="37"/>
      <c r="C18" s="27" t="s">
        <v>15</v>
      </c>
      <c r="D18" s="12">
        <v>848450</v>
      </c>
      <c r="E18" s="13">
        <f t="shared" si="2"/>
        <v>0.03484040529542689</v>
      </c>
      <c r="F18" s="12">
        <v>704850</v>
      </c>
      <c r="G18" s="13">
        <f t="shared" si="3"/>
        <v>0.031945196967438035</v>
      </c>
      <c r="H18" s="42">
        <f t="shared" si="0"/>
        <v>143600</v>
      </c>
      <c r="I18" s="14">
        <f t="shared" si="1"/>
        <v>20.37312903454636</v>
      </c>
    </row>
    <row r="19" spans="1:9" ht="15" customHeight="1">
      <c r="A19" s="36"/>
      <c r="B19" s="31"/>
      <c r="C19" s="27" t="s">
        <v>16</v>
      </c>
      <c r="D19" s="12">
        <v>381000</v>
      </c>
      <c r="E19" s="13">
        <f t="shared" si="2"/>
        <v>0.015645228849734984</v>
      </c>
      <c r="F19" s="12">
        <v>91400</v>
      </c>
      <c r="G19" s="13">
        <f t="shared" si="3"/>
        <v>0.004142428889584786</v>
      </c>
      <c r="H19" s="42">
        <f t="shared" si="0"/>
        <v>289600</v>
      </c>
      <c r="I19" s="14">
        <f t="shared" si="1"/>
        <v>316.84901531728667</v>
      </c>
    </row>
    <row r="20" spans="1:9" ht="15" customHeight="1">
      <c r="A20" s="34"/>
      <c r="B20" s="160" t="s">
        <v>17</v>
      </c>
      <c r="C20" s="163"/>
      <c r="D20" s="12">
        <v>14879295</v>
      </c>
      <c r="E20" s="13">
        <f t="shared" si="2"/>
        <v>0.610997310755164</v>
      </c>
      <c r="F20" s="12">
        <v>12960390</v>
      </c>
      <c r="G20" s="13">
        <f t="shared" si="3"/>
        <v>0.5873905246858399</v>
      </c>
      <c r="H20" s="42">
        <f t="shared" si="0"/>
        <v>1918905</v>
      </c>
      <c r="I20" s="14">
        <f t="shared" si="1"/>
        <v>14.805920192216437</v>
      </c>
    </row>
    <row r="21" spans="1:9" ht="15" customHeight="1">
      <c r="A21" s="34"/>
      <c r="B21" s="164" t="s">
        <v>18</v>
      </c>
      <c r="C21" s="163"/>
      <c r="D21" s="12">
        <v>29417372</v>
      </c>
      <c r="E21" s="13">
        <f t="shared" si="2"/>
        <v>1.207982984508625</v>
      </c>
      <c r="F21" s="12">
        <v>24096297</v>
      </c>
      <c r="G21" s="13">
        <f t="shared" si="3"/>
        <v>1.0920918689804726</v>
      </c>
      <c r="H21" s="42">
        <f t="shared" si="0"/>
        <v>5321075</v>
      </c>
      <c r="I21" s="14">
        <f t="shared" si="1"/>
        <v>22.08254239230202</v>
      </c>
    </row>
    <row r="22" spans="1:9" ht="15" customHeight="1">
      <c r="A22" s="34"/>
      <c r="B22" s="164" t="s">
        <v>19</v>
      </c>
      <c r="C22" s="163"/>
      <c r="D22" s="12">
        <f>SUM(D23:D29)</f>
        <v>1906700</v>
      </c>
      <c r="E22" s="13">
        <f t="shared" si="2"/>
        <v>0.07829595235640338</v>
      </c>
      <c r="F22" s="12">
        <f>SUM(F23:F29)</f>
        <v>1933300</v>
      </c>
      <c r="G22" s="13">
        <f t="shared" si="3"/>
        <v>0.08762098219074689</v>
      </c>
      <c r="H22" s="42">
        <f t="shared" si="0"/>
        <v>-26600</v>
      </c>
      <c r="I22" s="14">
        <f t="shared" si="1"/>
        <v>-1.3758857911343298</v>
      </c>
    </row>
    <row r="23" spans="1:9" ht="15" customHeight="1">
      <c r="A23" s="34"/>
      <c r="B23" s="29"/>
      <c r="C23" s="27" t="s">
        <v>20</v>
      </c>
      <c r="D23" s="12">
        <v>540000</v>
      </c>
      <c r="E23" s="13">
        <f t="shared" si="2"/>
        <v>0.02217434010198659</v>
      </c>
      <c r="F23" s="12">
        <v>550800</v>
      </c>
      <c r="G23" s="13">
        <f t="shared" si="3"/>
        <v>0.024963346087344636</v>
      </c>
      <c r="H23" s="42">
        <f t="shared" si="0"/>
        <v>-10800</v>
      </c>
      <c r="I23" s="14">
        <f t="shared" si="1"/>
        <v>-1.9607843137254901</v>
      </c>
    </row>
    <row r="24" spans="1:9" ht="15" customHeight="1">
      <c r="A24" s="34"/>
      <c r="B24" s="37"/>
      <c r="C24" s="27" t="s">
        <v>21</v>
      </c>
      <c r="D24" s="12">
        <v>480000</v>
      </c>
      <c r="E24" s="13">
        <f t="shared" si="2"/>
        <v>0.01971052453509919</v>
      </c>
      <c r="F24" s="12">
        <v>489600</v>
      </c>
      <c r="G24" s="13">
        <f t="shared" si="3"/>
        <v>0.02218964096652857</v>
      </c>
      <c r="H24" s="42">
        <f t="shared" si="0"/>
        <v>-9600</v>
      </c>
      <c r="I24" s="14">
        <f t="shared" si="1"/>
        <v>-1.9607843137254901</v>
      </c>
    </row>
    <row r="25" spans="1:9" ht="15" customHeight="1">
      <c r="A25" s="34"/>
      <c r="B25" s="37"/>
      <c r="C25" s="27" t="s">
        <v>22</v>
      </c>
      <c r="D25" s="12">
        <v>156000</v>
      </c>
      <c r="E25" s="13">
        <f t="shared" si="2"/>
        <v>0.006405920473907237</v>
      </c>
      <c r="F25" s="12">
        <v>140000</v>
      </c>
      <c r="G25" s="13">
        <f t="shared" si="3"/>
        <v>0.006345077073762254</v>
      </c>
      <c r="H25" s="42">
        <f t="shared" si="0"/>
        <v>16000</v>
      </c>
      <c r="I25" s="14">
        <f t="shared" si="1"/>
        <v>11.428571428571429</v>
      </c>
    </row>
    <row r="26" spans="1:9" ht="15" customHeight="1">
      <c r="A26" s="34"/>
      <c r="B26" s="37"/>
      <c r="C26" s="27" t="s">
        <v>23</v>
      </c>
      <c r="D26" s="12">
        <v>121100</v>
      </c>
      <c r="E26" s="13">
        <f t="shared" si="2"/>
        <v>0.0049728010858344</v>
      </c>
      <c r="F26" s="12">
        <v>120000</v>
      </c>
      <c r="G26" s="13">
        <f t="shared" si="3"/>
        <v>0.005438637491796218</v>
      </c>
      <c r="H26" s="42">
        <f t="shared" si="0"/>
        <v>1100</v>
      </c>
      <c r="I26" s="14">
        <f t="shared" si="1"/>
        <v>0.9166666666666666</v>
      </c>
    </row>
    <row r="27" spans="1:9" ht="15" customHeight="1">
      <c r="A27" s="34"/>
      <c r="B27" s="37"/>
      <c r="C27" s="27" t="s">
        <v>74</v>
      </c>
      <c r="D27" s="12">
        <v>351000</v>
      </c>
      <c r="E27" s="13">
        <f t="shared" si="2"/>
        <v>0.014413321066291283</v>
      </c>
      <c r="F27" s="12">
        <v>367100</v>
      </c>
      <c r="G27" s="13">
        <f t="shared" si="3"/>
        <v>0.016637698526986596</v>
      </c>
      <c r="H27" s="42">
        <f t="shared" si="0"/>
        <v>-16100</v>
      </c>
      <c r="I27" s="14">
        <f t="shared" si="1"/>
        <v>-4.385725960228821</v>
      </c>
    </row>
    <row r="28" spans="1:9" ht="15" customHeight="1">
      <c r="A28" s="34"/>
      <c r="B28" s="37"/>
      <c r="C28" s="27" t="s">
        <v>24</v>
      </c>
      <c r="D28" s="12">
        <v>189600</v>
      </c>
      <c r="E28" s="13">
        <f t="shared" si="2"/>
        <v>0.00778565719136418</v>
      </c>
      <c r="F28" s="12">
        <v>196800</v>
      </c>
      <c r="G28" s="13">
        <f t="shared" si="3"/>
        <v>0.008919365486545797</v>
      </c>
      <c r="H28" s="42">
        <f t="shared" si="0"/>
        <v>-7200</v>
      </c>
      <c r="I28" s="14">
        <f t="shared" si="1"/>
        <v>-3.6585365853658534</v>
      </c>
    </row>
    <row r="29" spans="1:9" ht="15" customHeight="1">
      <c r="A29" s="34"/>
      <c r="B29" s="31"/>
      <c r="C29" s="27" t="s">
        <v>75</v>
      </c>
      <c r="D29" s="12">
        <v>69000</v>
      </c>
      <c r="E29" s="13">
        <f t="shared" si="2"/>
        <v>0.002833387901920509</v>
      </c>
      <c r="F29" s="61">
        <v>69000</v>
      </c>
      <c r="G29" s="13">
        <f t="shared" si="3"/>
        <v>0.003127216557782825</v>
      </c>
      <c r="H29" s="42">
        <f t="shared" si="0"/>
        <v>0</v>
      </c>
      <c r="I29" s="14">
        <f t="shared" si="1"/>
        <v>0</v>
      </c>
    </row>
    <row r="30" spans="1:9" ht="15" customHeight="1">
      <c r="A30" s="34"/>
      <c r="B30" s="164" t="s">
        <v>25</v>
      </c>
      <c r="C30" s="163"/>
      <c r="D30" s="12">
        <f>SUM(D31:D32)</f>
        <v>4798845</v>
      </c>
      <c r="E30" s="13">
        <f t="shared" si="2"/>
        <v>0.1970578169013293</v>
      </c>
      <c r="F30" s="12">
        <f>SUM(F31:F32)</f>
        <v>4805538</v>
      </c>
      <c r="G30" s="13">
        <f t="shared" si="3"/>
        <v>0.21779649279209512</v>
      </c>
      <c r="H30" s="42">
        <f t="shared" si="0"/>
        <v>-6693</v>
      </c>
      <c r="I30" s="14">
        <f t="shared" si="1"/>
        <v>-0.13927680938117648</v>
      </c>
    </row>
    <row r="31" spans="1:9" ht="15" customHeight="1">
      <c r="A31" s="34"/>
      <c r="B31" s="29"/>
      <c r="C31" s="27" t="s">
        <v>26</v>
      </c>
      <c r="D31" s="12">
        <v>2844376</v>
      </c>
      <c r="E31" s="13">
        <f t="shared" si="2"/>
        <v>0.11680029778134854</v>
      </c>
      <c r="F31" s="12">
        <v>3072285</v>
      </c>
      <c r="G31" s="13">
        <f t="shared" si="3"/>
        <v>0.13924203655402617</v>
      </c>
      <c r="H31" s="42">
        <f t="shared" si="0"/>
        <v>-227909</v>
      </c>
      <c r="I31" s="14">
        <f t="shared" si="1"/>
        <v>-7.418224546225366</v>
      </c>
    </row>
    <row r="32" spans="1:9" ht="15" customHeight="1">
      <c r="A32" s="34"/>
      <c r="B32" s="31"/>
      <c r="C32" s="27" t="s">
        <v>27</v>
      </c>
      <c r="D32" s="12">
        <v>1954469</v>
      </c>
      <c r="E32" s="13">
        <f t="shared" si="2"/>
        <v>0.0802575191199808</v>
      </c>
      <c r="F32" s="12">
        <v>1733253</v>
      </c>
      <c r="G32" s="13">
        <f t="shared" si="3"/>
        <v>0.0785544562380689</v>
      </c>
      <c r="H32" s="42">
        <f t="shared" si="0"/>
        <v>221216</v>
      </c>
      <c r="I32" s="14">
        <f t="shared" si="1"/>
        <v>12.76305305688206</v>
      </c>
    </row>
    <row r="33" spans="1:9" ht="15" customHeight="1">
      <c r="A33" s="34"/>
      <c r="B33" s="164" t="s">
        <v>28</v>
      </c>
      <c r="C33" s="163"/>
      <c r="D33" s="12">
        <f>SUM(D34:D36)</f>
        <v>3668680</v>
      </c>
      <c r="E33" s="13">
        <f t="shared" si="2"/>
        <v>0.15064918156547438</v>
      </c>
      <c r="F33" s="12">
        <f>SUM(F34:F36)</f>
        <v>1920391</v>
      </c>
      <c r="G33" s="13">
        <f t="shared" si="3"/>
        <v>0.08703592076256692</v>
      </c>
      <c r="H33" s="42">
        <f t="shared" si="0"/>
        <v>1748289</v>
      </c>
      <c r="I33" s="14">
        <f t="shared" si="1"/>
        <v>91.03817920413081</v>
      </c>
    </row>
    <row r="34" spans="1:9" ht="15" customHeight="1">
      <c r="A34" s="34"/>
      <c r="B34" s="29"/>
      <c r="C34" s="27" t="s">
        <v>29</v>
      </c>
      <c r="D34" s="12">
        <v>1856000</v>
      </c>
      <c r="E34" s="13">
        <f t="shared" si="2"/>
        <v>0.07621402820238354</v>
      </c>
      <c r="F34" s="12">
        <v>475000</v>
      </c>
      <c r="G34" s="13">
        <f t="shared" si="3"/>
        <v>0.021527940071693362</v>
      </c>
      <c r="H34" s="42">
        <f t="shared" si="0"/>
        <v>1381000</v>
      </c>
      <c r="I34" s="14">
        <f t="shared" si="1"/>
        <v>290.7368421052631</v>
      </c>
    </row>
    <row r="35" spans="1:9" ht="15" customHeight="1">
      <c r="A35" s="34"/>
      <c r="B35" s="37"/>
      <c r="C35" s="27" t="s">
        <v>30</v>
      </c>
      <c r="D35" s="12">
        <v>1150171</v>
      </c>
      <c r="E35" s="13">
        <f t="shared" si="2"/>
        <v>0.04723015357304077</v>
      </c>
      <c r="F35" s="12">
        <v>892509</v>
      </c>
      <c r="G35" s="13">
        <f t="shared" si="3"/>
        <v>0.04045027424304625</v>
      </c>
      <c r="H35" s="42">
        <f t="shared" si="0"/>
        <v>257662</v>
      </c>
      <c r="I35" s="14">
        <f t="shared" si="1"/>
        <v>28.86940075674307</v>
      </c>
    </row>
    <row r="36" spans="1:9" ht="15" customHeight="1">
      <c r="A36" s="35"/>
      <c r="B36" s="38"/>
      <c r="C36" s="30" t="s">
        <v>31</v>
      </c>
      <c r="D36" s="24">
        <v>662509</v>
      </c>
      <c r="E36" s="25">
        <f t="shared" si="2"/>
        <v>0.027204999790050064</v>
      </c>
      <c r="F36" s="24">
        <v>552882</v>
      </c>
      <c r="G36" s="16">
        <f t="shared" si="3"/>
        <v>0.025057706447827302</v>
      </c>
      <c r="H36" s="44">
        <f t="shared" si="0"/>
        <v>109627</v>
      </c>
      <c r="I36" s="26">
        <f t="shared" si="1"/>
        <v>19.828281622480024</v>
      </c>
    </row>
    <row r="37" spans="1:9" ht="15" customHeight="1">
      <c r="A37" s="165" t="s">
        <v>32</v>
      </c>
      <c r="B37" s="166"/>
      <c r="C37" s="147"/>
      <c r="D37" s="7">
        <f>SUM(D38,D47,D49:D50,D54:D55,D57,D64,D71:D72)</f>
        <v>721794873</v>
      </c>
      <c r="E37" s="8">
        <f t="shared" si="2"/>
        <v>29.63949073661522</v>
      </c>
      <c r="F37" s="7">
        <f>SUM(F38,F47,F49:F50,F54:F55,F57,F64,F71:F72)</f>
        <v>564576212</v>
      </c>
      <c r="G37" s="8">
        <f t="shared" si="3"/>
        <v>25.58771127966241</v>
      </c>
      <c r="H37" s="40">
        <f aca="true" t="shared" si="4" ref="H37:H68">D37-F37</f>
        <v>157218661</v>
      </c>
      <c r="I37" s="9">
        <f aca="true" t="shared" si="5" ref="I37:I68">IF(F37=0,0,H37/F37*100)</f>
        <v>27.847198953540044</v>
      </c>
    </row>
    <row r="38" spans="1:9" ht="15" customHeight="1">
      <c r="A38" s="33"/>
      <c r="B38" s="160" t="s">
        <v>33</v>
      </c>
      <c r="C38" s="161"/>
      <c r="D38" s="18">
        <f>SUM(D39:D46)</f>
        <v>4079099</v>
      </c>
      <c r="E38" s="47">
        <f aca="true" t="shared" si="6" ref="E38:E69">D38/$D$5*100</f>
        <v>0.16750246025124702</v>
      </c>
      <c r="F38" s="18">
        <f>SUM(F39:F46)</f>
        <v>3624246</v>
      </c>
      <c r="G38" s="47">
        <f aca="true" t="shared" si="7" ref="G38:G69">F38/$F$5*100</f>
        <v>0.16425800145910396</v>
      </c>
      <c r="H38" s="41">
        <f t="shared" si="4"/>
        <v>454853</v>
      </c>
      <c r="I38" s="49">
        <f t="shared" si="5"/>
        <v>12.55027942363736</v>
      </c>
    </row>
    <row r="39" spans="1:9" ht="15" customHeight="1">
      <c r="A39" s="34"/>
      <c r="B39" s="29"/>
      <c r="C39" s="27" t="s">
        <v>34</v>
      </c>
      <c r="D39" s="12">
        <v>260000</v>
      </c>
      <c r="E39" s="13">
        <f t="shared" si="6"/>
        <v>0.010676534123178729</v>
      </c>
      <c r="F39" s="12">
        <v>155736</v>
      </c>
      <c r="G39" s="13">
        <f t="shared" si="7"/>
        <v>0.007058263736853131</v>
      </c>
      <c r="H39" s="42">
        <f t="shared" si="4"/>
        <v>104264</v>
      </c>
      <c r="I39" s="14">
        <f t="shared" si="5"/>
        <v>66.94919607540967</v>
      </c>
    </row>
    <row r="40" spans="1:9" ht="15" customHeight="1">
      <c r="A40" s="34"/>
      <c r="B40" s="37"/>
      <c r="C40" s="27" t="s">
        <v>76</v>
      </c>
      <c r="D40" s="12">
        <v>23062</v>
      </c>
      <c r="E40" s="13">
        <f t="shared" si="6"/>
        <v>0.0009470085767259532</v>
      </c>
      <c r="F40" s="61">
        <v>0</v>
      </c>
      <c r="G40" s="13">
        <f t="shared" si="7"/>
        <v>0</v>
      </c>
      <c r="H40" s="42">
        <f t="shared" si="4"/>
        <v>23062</v>
      </c>
      <c r="I40" s="14">
        <f t="shared" si="5"/>
        <v>0</v>
      </c>
    </row>
    <row r="41" spans="1:9" ht="15" customHeight="1">
      <c r="A41" s="34"/>
      <c r="B41" s="37"/>
      <c r="C41" s="27" t="s">
        <v>35</v>
      </c>
      <c r="D41" s="12">
        <v>1644163</v>
      </c>
      <c r="E41" s="13">
        <f t="shared" si="6"/>
        <v>0.0675152398983381</v>
      </c>
      <c r="F41" s="12">
        <v>1103383</v>
      </c>
      <c r="G41" s="13">
        <f t="shared" si="7"/>
        <v>0.05000750126342155</v>
      </c>
      <c r="H41" s="42">
        <f t="shared" si="4"/>
        <v>540780</v>
      </c>
      <c r="I41" s="14">
        <f t="shared" si="5"/>
        <v>49.011086812104224</v>
      </c>
    </row>
    <row r="42" spans="1:9" ht="15" customHeight="1">
      <c r="A42" s="34"/>
      <c r="B42" s="37"/>
      <c r="C42" s="27" t="s">
        <v>36</v>
      </c>
      <c r="D42" s="12">
        <v>68000</v>
      </c>
      <c r="E42" s="13">
        <f t="shared" si="6"/>
        <v>0.002792324309139052</v>
      </c>
      <c r="F42" s="12">
        <v>78000</v>
      </c>
      <c r="G42" s="13">
        <f t="shared" si="7"/>
        <v>0.0035351143696675416</v>
      </c>
      <c r="H42" s="42">
        <f t="shared" si="4"/>
        <v>-10000</v>
      </c>
      <c r="I42" s="14">
        <f t="shared" si="5"/>
        <v>-12.82051282051282</v>
      </c>
    </row>
    <row r="43" spans="1:9" ht="15" customHeight="1">
      <c r="A43" s="34"/>
      <c r="B43" s="37"/>
      <c r="C43" s="27" t="s">
        <v>37</v>
      </c>
      <c r="D43" s="12">
        <v>230024</v>
      </c>
      <c r="E43" s="13">
        <f t="shared" si="6"/>
        <v>0.009445611865961783</v>
      </c>
      <c r="F43" s="12">
        <v>203570</v>
      </c>
      <c r="G43" s="13">
        <f t="shared" si="7"/>
        <v>0.009226195285041299</v>
      </c>
      <c r="H43" s="42">
        <f t="shared" si="4"/>
        <v>26454</v>
      </c>
      <c r="I43" s="14">
        <f t="shared" si="5"/>
        <v>12.995038561674116</v>
      </c>
    </row>
    <row r="44" spans="1:9" ht="15" customHeight="1">
      <c r="A44" s="34"/>
      <c r="B44" s="37"/>
      <c r="C44" s="27" t="s">
        <v>77</v>
      </c>
      <c r="D44" s="12">
        <v>833171</v>
      </c>
      <c r="E44" s="13">
        <f t="shared" si="6"/>
        <v>0.03421299466131902</v>
      </c>
      <c r="F44" s="12">
        <v>791395</v>
      </c>
      <c r="G44" s="13">
        <f t="shared" si="7"/>
        <v>0.035867587648500565</v>
      </c>
      <c r="H44" s="42">
        <f t="shared" si="4"/>
        <v>41776</v>
      </c>
      <c r="I44" s="14">
        <f t="shared" si="5"/>
        <v>5.278779876041673</v>
      </c>
    </row>
    <row r="45" spans="1:9" ht="15" customHeight="1">
      <c r="A45" s="34"/>
      <c r="B45" s="37"/>
      <c r="C45" s="27" t="s">
        <v>78</v>
      </c>
      <c r="D45" s="12">
        <v>441000</v>
      </c>
      <c r="E45" s="13">
        <f t="shared" si="6"/>
        <v>0.01810904441662238</v>
      </c>
      <c r="F45" s="12">
        <v>770000</v>
      </c>
      <c r="G45" s="13">
        <f t="shared" si="7"/>
        <v>0.03489792390569239</v>
      </c>
      <c r="H45" s="42">
        <f t="shared" si="4"/>
        <v>-329000</v>
      </c>
      <c r="I45" s="14">
        <f t="shared" si="5"/>
        <v>-42.72727272727273</v>
      </c>
    </row>
    <row r="46" spans="1:9" ht="15" customHeight="1">
      <c r="A46" s="34"/>
      <c r="B46" s="31"/>
      <c r="C46" s="27" t="s">
        <v>79</v>
      </c>
      <c r="D46" s="12">
        <v>579679</v>
      </c>
      <c r="E46" s="13">
        <f t="shared" si="6"/>
        <v>0.023803702399962007</v>
      </c>
      <c r="F46" s="12">
        <v>522162</v>
      </c>
      <c r="G46" s="13">
        <f t="shared" si="7"/>
        <v>0.023665415249927473</v>
      </c>
      <c r="H46" s="42">
        <f t="shared" si="4"/>
        <v>57517</v>
      </c>
      <c r="I46" s="14">
        <f t="shared" si="5"/>
        <v>11.01516387634489</v>
      </c>
    </row>
    <row r="47" spans="1:9" ht="15" customHeight="1">
      <c r="A47" s="34"/>
      <c r="B47" s="164" t="s">
        <v>80</v>
      </c>
      <c r="C47" s="163"/>
      <c r="D47" s="12">
        <f>SUM(D48)</f>
        <v>2000</v>
      </c>
      <c r="E47" s="13">
        <f t="shared" si="6"/>
        <v>8.21271855629133E-05</v>
      </c>
      <c r="F47" s="61">
        <f>SUM(F48)</f>
        <v>2000</v>
      </c>
      <c r="G47" s="13">
        <f t="shared" si="7"/>
        <v>9.064395819660362E-05</v>
      </c>
      <c r="H47" s="42">
        <f t="shared" si="4"/>
        <v>0</v>
      </c>
      <c r="I47" s="14">
        <f t="shared" si="5"/>
        <v>0</v>
      </c>
    </row>
    <row r="48" spans="1:9" ht="15" customHeight="1">
      <c r="A48" s="34"/>
      <c r="B48" s="29"/>
      <c r="C48" s="30" t="s">
        <v>81</v>
      </c>
      <c r="D48" s="12">
        <v>2000</v>
      </c>
      <c r="E48" s="13">
        <f t="shared" si="6"/>
        <v>8.21271855629133E-05</v>
      </c>
      <c r="F48" s="61">
        <v>2000</v>
      </c>
      <c r="G48" s="13">
        <f t="shared" si="7"/>
        <v>9.064395819660362E-05</v>
      </c>
      <c r="H48" s="42">
        <f t="shared" si="4"/>
        <v>0</v>
      </c>
      <c r="I48" s="14">
        <f t="shared" si="5"/>
        <v>0</v>
      </c>
    </row>
    <row r="49" spans="1:9" ht="15" customHeight="1">
      <c r="A49" s="34"/>
      <c r="B49" s="164" t="s">
        <v>38</v>
      </c>
      <c r="C49" s="163"/>
      <c r="D49" s="18">
        <v>3010869</v>
      </c>
      <c r="E49" s="13">
        <f t="shared" si="6"/>
        <v>0.1236370985343116</v>
      </c>
      <c r="F49" s="18">
        <v>2713094</v>
      </c>
      <c r="G49" s="13">
        <f t="shared" si="7"/>
        <v>0.12296278955972806</v>
      </c>
      <c r="H49" s="41">
        <f t="shared" si="4"/>
        <v>297775</v>
      </c>
      <c r="I49" s="14">
        <f t="shared" si="5"/>
        <v>10.975476706667738</v>
      </c>
    </row>
    <row r="50" spans="1:9" ht="15" customHeight="1">
      <c r="A50" s="34"/>
      <c r="B50" s="164" t="s">
        <v>39</v>
      </c>
      <c r="C50" s="163"/>
      <c r="D50" s="12">
        <f>SUM(D51:D53)</f>
        <v>10571050</v>
      </c>
      <c r="E50" s="13">
        <f t="shared" si="6"/>
        <v>0.43408529247241734</v>
      </c>
      <c r="F50" s="12">
        <f>SUM(F51:F53)</f>
        <v>11175439</v>
      </c>
      <c r="G50" s="13">
        <f t="shared" si="7"/>
        <v>0.5064930127723469</v>
      </c>
      <c r="H50" s="42">
        <f t="shared" si="4"/>
        <v>-604389</v>
      </c>
      <c r="I50" s="14">
        <f t="shared" si="5"/>
        <v>-5.408190228589678</v>
      </c>
    </row>
    <row r="51" spans="1:9" ht="15" customHeight="1">
      <c r="A51" s="34"/>
      <c r="B51" s="29"/>
      <c r="C51" s="27" t="s">
        <v>40</v>
      </c>
      <c r="D51" s="12">
        <v>8120679</v>
      </c>
      <c r="E51" s="13">
        <f t="shared" si="6"/>
        <v>0.3334642555649266</v>
      </c>
      <c r="F51" s="12">
        <v>9155885</v>
      </c>
      <c r="G51" s="13">
        <f t="shared" si="7"/>
        <v>0.4149628285964551</v>
      </c>
      <c r="H51" s="42">
        <f t="shared" si="4"/>
        <v>-1035206</v>
      </c>
      <c r="I51" s="14">
        <f t="shared" si="5"/>
        <v>-11.30645481021223</v>
      </c>
    </row>
    <row r="52" spans="1:9" ht="15" customHeight="1">
      <c r="A52" s="34"/>
      <c r="B52" s="37"/>
      <c r="C52" s="27" t="s">
        <v>82</v>
      </c>
      <c r="D52" s="12">
        <v>2446371</v>
      </c>
      <c r="E52" s="13">
        <f t="shared" si="6"/>
        <v>0.10045678253636488</v>
      </c>
      <c r="F52" s="12">
        <v>2015554</v>
      </c>
      <c r="G52" s="13">
        <f t="shared" si="7"/>
        <v>0.09134889625949862</v>
      </c>
      <c r="H52" s="42">
        <f t="shared" si="4"/>
        <v>430817</v>
      </c>
      <c r="I52" s="14">
        <f t="shared" si="5"/>
        <v>21.374619583499125</v>
      </c>
    </row>
    <row r="53" spans="1:9" ht="15" customHeight="1">
      <c r="A53" s="34"/>
      <c r="B53" s="31"/>
      <c r="C53" s="32" t="s">
        <v>83</v>
      </c>
      <c r="D53" s="18">
        <v>4000</v>
      </c>
      <c r="E53" s="13">
        <f t="shared" si="6"/>
        <v>0.0001642543711258266</v>
      </c>
      <c r="F53" s="18">
        <v>4000</v>
      </c>
      <c r="G53" s="13">
        <f t="shared" si="7"/>
        <v>0.00018128791639320725</v>
      </c>
      <c r="H53" s="61">
        <f t="shared" si="4"/>
        <v>0</v>
      </c>
      <c r="I53" s="14">
        <f t="shared" si="5"/>
        <v>0</v>
      </c>
    </row>
    <row r="54" spans="1:9" ht="15" customHeight="1">
      <c r="A54" s="35"/>
      <c r="B54" s="167" t="s">
        <v>41</v>
      </c>
      <c r="C54" s="168"/>
      <c r="D54" s="15">
        <v>12800</v>
      </c>
      <c r="E54" s="16">
        <f t="shared" si="6"/>
        <v>0.0005256139876026451</v>
      </c>
      <c r="F54" s="15">
        <v>12800</v>
      </c>
      <c r="G54" s="16">
        <f t="shared" si="7"/>
        <v>0.0005801213324582631</v>
      </c>
      <c r="H54" s="43">
        <f t="shared" si="4"/>
        <v>0</v>
      </c>
      <c r="I54" s="17">
        <f t="shared" si="5"/>
        <v>0</v>
      </c>
    </row>
    <row r="55" spans="1:9" ht="15" customHeight="1">
      <c r="A55" s="33"/>
      <c r="B55" s="155" t="s">
        <v>42</v>
      </c>
      <c r="C55" s="156"/>
      <c r="D55" s="46">
        <f>SUM(D56:D56)</f>
        <v>27024118</v>
      </c>
      <c r="E55" s="47">
        <f t="shared" si="6"/>
        <v>1.1097073768300327</v>
      </c>
      <c r="F55" s="46">
        <f>SUM(F56:F56)</f>
        <v>16091248</v>
      </c>
      <c r="G55" s="47">
        <f t="shared" si="7"/>
        <v>0.7292872055215909</v>
      </c>
      <c r="H55" s="48">
        <f t="shared" si="4"/>
        <v>10932870</v>
      </c>
      <c r="I55" s="49">
        <f t="shared" si="5"/>
        <v>67.94295880592979</v>
      </c>
    </row>
    <row r="56" spans="1:9" ht="15" customHeight="1">
      <c r="A56" s="34"/>
      <c r="B56" s="31"/>
      <c r="C56" s="32" t="s">
        <v>84</v>
      </c>
      <c r="D56" s="18">
        <v>27024118</v>
      </c>
      <c r="E56" s="19">
        <f t="shared" si="6"/>
        <v>1.1097073768300327</v>
      </c>
      <c r="F56" s="18">
        <v>16091248</v>
      </c>
      <c r="G56" s="19">
        <f t="shared" si="7"/>
        <v>0.7292872055215909</v>
      </c>
      <c r="H56" s="41">
        <f t="shared" si="4"/>
        <v>10932870</v>
      </c>
      <c r="I56" s="20">
        <f t="shared" si="5"/>
        <v>67.94295880592979</v>
      </c>
    </row>
    <row r="57" spans="1:9" ht="15" customHeight="1">
      <c r="A57" s="34"/>
      <c r="B57" s="160" t="s">
        <v>43</v>
      </c>
      <c r="C57" s="161"/>
      <c r="D57" s="18">
        <f>SUM(D58:D63)</f>
        <v>38605113</v>
      </c>
      <c r="E57" s="19">
        <f t="shared" si="6"/>
        <v>1.5852646395141181</v>
      </c>
      <c r="F57" s="18">
        <f>SUM(F58:F63)</f>
        <v>31052907</v>
      </c>
      <c r="G57" s="19">
        <f t="shared" si="7"/>
        <v>1.40737920199551</v>
      </c>
      <c r="H57" s="41">
        <f t="shared" si="4"/>
        <v>7552206</v>
      </c>
      <c r="I57" s="20">
        <f t="shared" si="5"/>
        <v>24.320447679825918</v>
      </c>
    </row>
    <row r="58" spans="1:9" ht="15" customHeight="1">
      <c r="A58" s="34"/>
      <c r="B58" s="29"/>
      <c r="C58" s="27" t="s">
        <v>44</v>
      </c>
      <c r="D58" s="12">
        <v>68600</v>
      </c>
      <c r="E58" s="13">
        <f t="shared" si="6"/>
        <v>0.002816962464807926</v>
      </c>
      <c r="F58" s="12">
        <v>61960</v>
      </c>
      <c r="G58" s="13">
        <f t="shared" si="7"/>
        <v>0.00280814982493078</v>
      </c>
      <c r="H58" s="42">
        <f t="shared" si="4"/>
        <v>6640</v>
      </c>
      <c r="I58" s="14">
        <f t="shared" si="5"/>
        <v>10.716591349257586</v>
      </c>
    </row>
    <row r="59" spans="1:9" ht="15" customHeight="1">
      <c r="A59" s="34"/>
      <c r="B59" s="37"/>
      <c r="C59" s="27" t="s">
        <v>85</v>
      </c>
      <c r="D59" s="12">
        <v>18206180</v>
      </c>
      <c r="E59" s="13">
        <f t="shared" si="6"/>
        <v>0.7476111616259005</v>
      </c>
      <c r="F59" s="12">
        <v>13282708</v>
      </c>
      <c r="G59" s="13">
        <f t="shared" si="7"/>
        <v>0.6019986143448463</v>
      </c>
      <c r="H59" s="42">
        <f t="shared" si="4"/>
        <v>4923472</v>
      </c>
      <c r="I59" s="14">
        <f t="shared" si="5"/>
        <v>37.06677885262553</v>
      </c>
    </row>
    <row r="60" spans="1:9" ht="15" customHeight="1">
      <c r="A60" s="34"/>
      <c r="B60" s="37"/>
      <c r="C60" s="27" t="s">
        <v>86</v>
      </c>
      <c r="D60" s="12">
        <v>11737392</v>
      </c>
      <c r="E60" s="13">
        <f t="shared" si="6"/>
        <v>0.481979485404327</v>
      </c>
      <c r="F60" s="12">
        <v>11031343</v>
      </c>
      <c r="G60" s="13">
        <f t="shared" si="7"/>
        <v>0.49996229687219795</v>
      </c>
      <c r="H60" s="42">
        <f t="shared" si="4"/>
        <v>706049</v>
      </c>
      <c r="I60" s="14">
        <f t="shared" si="5"/>
        <v>6.400390233537294</v>
      </c>
    </row>
    <row r="61" spans="1:9" ht="15" customHeight="1">
      <c r="A61" s="34"/>
      <c r="B61" s="37"/>
      <c r="C61" s="27" t="s">
        <v>87</v>
      </c>
      <c r="D61" s="12">
        <v>3247950</v>
      </c>
      <c r="E61" s="13">
        <f t="shared" si="6"/>
        <v>0.13337249617453212</v>
      </c>
      <c r="F61" s="12">
        <v>2552150</v>
      </c>
      <c r="G61" s="13">
        <f t="shared" si="7"/>
        <v>0.11566848895573098</v>
      </c>
      <c r="H61" s="42">
        <f t="shared" si="4"/>
        <v>695800</v>
      </c>
      <c r="I61" s="14">
        <f t="shared" si="5"/>
        <v>27.263287816155007</v>
      </c>
    </row>
    <row r="62" spans="1:9" ht="15" customHeight="1">
      <c r="A62" s="34"/>
      <c r="B62" s="37"/>
      <c r="C62" s="27" t="s">
        <v>88</v>
      </c>
      <c r="D62" s="12">
        <v>4640110</v>
      </c>
      <c r="E62" s="13">
        <f t="shared" si="6"/>
        <v>0.19053958750116481</v>
      </c>
      <c r="F62" s="12">
        <v>3725249</v>
      </c>
      <c r="G62" s="13">
        <f t="shared" si="7"/>
        <v>0.16883565731396974</v>
      </c>
      <c r="H62" s="42">
        <f t="shared" si="4"/>
        <v>914861</v>
      </c>
      <c r="I62" s="14">
        <f t="shared" si="5"/>
        <v>24.558385224719206</v>
      </c>
    </row>
    <row r="63" spans="1:9" ht="15" customHeight="1">
      <c r="A63" s="34"/>
      <c r="B63" s="31"/>
      <c r="C63" s="27" t="s">
        <v>89</v>
      </c>
      <c r="D63" s="12">
        <v>704881</v>
      </c>
      <c r="E63" s="13">
        <f t="shared" si="6"/>
        <v>0.028944946343385944</v>
      </c>
      <c r="F63" s="12">
        <v>399497</v>
      </c>
      <c r="G63" s="13">
        <f t="shared" si="7"/>
        <v>0.01810599468383428</v>
      </c>
      <c r="H63" s="42">
        <f t="shared" si="4"/>
        <v>305384</v>
      </c>
      <c r="I63" s="14">
        <f t="shared" si="5"/>
        <v>76.44212597341156</v>
      </c>
    </row>
    <row r="64" spans="1:9" ht="15" customHeight="1">
      <c r="A64" s="34"/>
      <c r="B64" s="164" t="s">
        <v>90</v>
      </c>
      <c r="C64" s="163"/>
      <c r="D64" s="12">
        <f>SUM(D65:D70)</f>
        <v>633160157</v>
      </c>
      <c r="E64" s="13">
        <f t="shared" si="6"/>
        <v>25.999830852491158</v>
      </c>
      <c r="F64" s="12">
        <f>SUM(F65:F70)</f>
        <v>495318561</v>
      </c>
      <c r="G64" s="13">
        <f t="shared" si="7"/>
        <v>22.448817468642932</v>
      </c>
      <c r="H64" s="42">
        <f t="shared" si="4"/>
        <v>137841596</v>
      </c>
      <c r="I64" s="14">
        <f t="shared" si="5"/>
        <v>27.828877585711954</v>
      </c>
    </row>
    <row r="65" spans="1:9" ht="15" customHeight="1">
      <c r="A65" s="34"/>
      <c r="B65" s="29"/>
      <c r="C65" s="27" t="s">
        <v>45</v>
      </c>
      <c r="D65" s="12">
        <v>380166242</v>
      </c>
      <c r="E65" s="13">
        <f t="shared" si="6"/>
        <v>15.610991750744702</v>
      </c>
      <c r="F65" s="12">
        <v>307853225</v>
      </c>
      <c r="G65" s="13">
        <f t="shared" si="7"/>
        <v>13.952517428794806</v>
      </c>
      <c r="H65" s="42">
        <f t="shared" si="4"/>
        <v>72313017</v>
      </c>
      <c r="I65" s="14">
        <f t="shared" si="5"/>
        <v>23.489445985176864</v>
      </c>
    </row>
    <row r="66" spans="1:9" ht="15" customHeight="1">
      <c r="A66" s="34"/>
      <c r="B66" s="37"/>
      <c r="C66" s="27" t="s">
        <v>91</v>
      </c>
      <c r="D66" s="12">
        <v>27421750</v>
      </c>
      <c r="E66" s="13">
        <f t="shared" si="6"/>
        <v>1.126035575354909</v>
      </c>
      <c r="F66" s="12">
        <v>19072100</v>
      </c>
      <c r="G66" s="13">
        <f t="shared" si="7"/>
        <v>0.864385317560722</v>
      </c>
      <c r="H66" s="42">
        <f t="shared" si="4"/>
        <v>8349650</v>
      </c>
      <c r="I66" s="14">
        <f t="shared" si="5"/>
        <v>43.77939503253444</v>
      </c>
    </row>
    <row r="67" spans="1:9" ht="15" customHeight="1">
      <c r="A67" s="34"/>
      <c r="B67" s="37"/>
      <c r="C67" s="27" t="s">
        <v>92</v>
      </c>
      <c r="D67" s="12">
        <v>213238000</v>
      </c>
      <c r="E67" s="13">
        <f t="shared" si="6"/>
        <v>8.756318397532253</v>
      </c>
      <c r="F67" s="12">
        <v>152711663</v>
      </c>
      <c r="G67" s="13">
        <f t="shared" si="7"/>
        <v>6.92119479855291</v>
      </c>
      <c r="H67" s="42">
        <f t="shared" si="4"/>
        <v>60526337</v>
      </c>
      <c r="I67" s="14">
        <f t="shared" si="5"/>
        <v>39.63439059661082</v>
      </c>
    </row>
    <row r="68" spans="1:9" ht="15" customHeight="1">
      <c r="A68" s="34"/>
      <c r="B68" s="37"/>
      <c r="C68" s="27" t="s">
        <v>93</v>
      </c>
      <c r="D68" s="12">
        <v>12246680</v>
      </c>
      <c r="E68" s="13">
        <f t="shared" si="6"/>
        <v>0.5028926804448095</v>
      </c>
      <c r="F68" s="12">
        <v>8978495</v>
      </c>
      <c r="G68" s="13">
        <f t="shared" si="7"/>
        <v>0.40692316272420737</v>
      </c>
      <c r="H68" s="42">
        <f t="shared" si="4"/>
        <v>3268185</v>
      </c>
      <c r="I68" s="14">
        <f t="shared" si="5"/>
        <v>36.400142785622755</v>
      </c>
    </row>
    <row r="69" spans="1:9" ht="15" customHeight="1">
      <c r="A69" s="34"/>
      <c r="B69" s="37"/>
      <c r="C69" s="27" t="s">
        <v>94</v>
      </c>
      <c r="D69" s="12">
        <v>87485</v>
      </c>
      <c r="E69" s="13">
        <f t="shared" si="6"/>
        <v>0.0035924484144857346</v>
      </c>
      <c r="F69" s="12">
        <v>107797</v>
      </c>
      <c r="G69" s="13">
        <f t="shared" si="7"/>
        <v>0.0048855733808596405</v>
      </c>
      <c r="H69" s="42">
        <f aca="true" t="shared" si="8" ref="H69:H100">D69-F69</f>
        <v>-20312</v>
      </c>
      <c r="I69" s="14">
        <f aca="true" t="shared" si="9" ref="I69:I100">IF(F69=0,0,H69/F69*100)</f>
        <v>-18.84282493946956</v>
      </c>
    </row>
    <row r="70" spans="1:9" ht="15" customHeight="1">
      <c r="A70" s="34"/>
      <c r="B70" s="31"/>
      <c r="C70" s="30" t="s">
        <v>95</v>
      </c>
      <c r="D70" s="61">
        <v>0</v>
      </c>
      <c r="E70" s="13">
        <f aca="true" t="shared" si="10" ref="E70:E101">D70/$D$5*100</f>
        <v>0</v>
      </c>
      <c r="F70" s="61">
        <v>6595281</v>
      </c>
      <c r="G70" s="13">
        <f aca="true" t="shared" si="11" ref="G70:G101">F70/$F$5*100</f>
        <v>0.2989111876294271</v>
      </c>
      <c r="H70" s="61">
        <f t="shared" si="8"/>
        <v>-6595281</v>
      </c>
      <c r="I70" s="14">
        <f t="shared" si="9"/>
        <v>-100</v>
      </c>
    </row>
    <row r="71" spans="1:9" ht="15" customHeight="1">
      <c r="A71" s="34"/>
      <c r="B71" s="162" t="s">
        <v>96</v>
      </c>
      <c r="C71" s="169"/>
      <c r="D71" s="24">
        <v>100000</v>
      </c>
      <c r="E71" s="13">
        <f t="shared" si="10"/>
        <v>0.004106359278145665</v>
      </c>
      <c r="F71" s="61">
        <v>100000</v>
      </c>
      <c r="G71" s="13">
        <f t="shared" si="11"/>
        <v>0.004532197909830182</v>
      </c>
      <c r="H71" s="44">
        <f t="shared" si="8"/>
        <v>0</v>
      </c>
      <c r="I71" s="14">
        <f t="shared" si="9"/>
        <v>0</v>
      </c>
    </row>
    <row r="72" spans="1:9" ht="15" customHeight="1">
      <c r="A72" s="34"/>
      <c r="B72" s="162" t="s">
        <v>46</v>
      </c>
      <c r="C72" s="169"/>
      <c r="D72" s="24">
        <f>SUM(D73:D74)</f>
        <v>5229667</v>
      </c>
      <c r="E72" s="13">
        <f t="shared" si="10"/>
        <v>0.21474891607062202</v>
      </c>
      <c r="F72" s="24">
        <f>SUM(F73:F74)</f>
        <v>4485917</v>
      </c>
      <c r="G72" s="13">
        <f t="shared" si="11"/>
        <v>0.2033106365107168</v>
      </c>
      <c r="H72" s="44">
        <f t="shared" si="8"/>
        <v>743750</v>
      </c>
      <c r="I72" s="14">
        <f t="shared" si="9"/>
        <v>16.579664759735856</v>
      </c>
    </row>
    <row r="73" spans="1:9" ht="15" customHeight="1">
      <c r="A73" s="34"/>
      <c r="B73" s="29"/>
      <c r="C73" s="60" t="s">
        <v>97</v>
      </c>
      <c r="D73" s="12">
        <v>523799</v>
      </c>
      <c r="E73" s="13">
        <f t="shared" si="10"/>
        <v>0.02150906883533421</v>
      </c>
      <c r="F73" s="12">
        <v>714917</v>
      </c>
      <c r="G73" s="13">
        <f t="shared" si="11"/>
        <v>0.03240145333102064</v>
      </c>
      <c r="H73" s="42">
        <f t="shared" si="8"/>
        <v>-191118</v>
      </c>
      <c r="I73" s="14">
        <f t="shared" si="9"/>
        <v>-26.732893468752316</v>
      </c>
    </row>
    <row r="74" spans="1:9" ht="15" customHeight="1">
      <c r="A74" s="34"/>
      <c r="B74" s="37"/>
      <c r="C74" s="27" t="s">
        <v>98</v>
      </c>
      <c r="D74" s="12">
        <v>4705868</v>
      </c>
      <c r="E74" s="16">
        <f t="shared" si="10"/>
        <v>0.19323984723528784</v>
      </c>
      <c r="F74" s="12">
        <v>3771000</v>
      </c>
      <c r="G74" s="16">
        <f t="shared" si="11"/>
        <v>0.17090918317969614</v>
      </c>
      <c r="H74" s="42">
        <f t="shared" si="8"/>
        <v>934868</v>
      </c>
      <c r="I74" s="17">
        <f t="shared" si="9"/>
        <v>24.790983823919387</v>
      </c>
    </row>
    <row r="75" spans="1:9" ht="15" customHeight="1">
      <c r="A75" s="165" t="s">
        <v>47</v>
      </c>
      <c r="B75" s="166"/>
      <c r="C75" s="147"/>
      <c r="D75" s="7">
        <f>SUM(D76,D80,D83,D87)</f>
        <v>1209467502</v>
      </c>
      <c r="E75" s="8">
        <f t="shared" si="10"/>
        <v>49.6650809845336</v>
      </c>
      <c r="F75" s="7">
        <f>SUM(F76,F80,F83,F87)</f>
        <v>1205680524</v>
      </c>
      <c r="G75" s="8">
        <f t="shared" si="11"/>
        <v>54.643827507957575</v>
      </c>
      <c r="H75" s="40">
        <f t="shared" si="8"/>
        <v>3786978</v>
      </c>
      <c r="I75" s="9">
        <f t="shared" si="9"/>
        <v>0.3140946481772977</v>
      </c>
    </row>
    <row r="76" spans="1:9" ht="15" customHeight="1">
      <c r="A76" s="33"/>
      <c r="B76" s="160" t="s">
        <v>48</v>
      </c>
      <c r="C76" s="161"/>
      <c r="D76" s="18">
        <f>SUM(D77:D79)</f>
        <v>381256663</v>
      </c>
      <c r="E76" s="19">
        <f t="shared" si="10"/>
        <v>15.65576835464905</v>
      </c>
      <c r="F76" s="18">
        <f>SUM(F77:F79)</f>
        <v>363339266</v>
      </c>
      <c r="G76" s="47">
        <f t="shared" si="11"/>
        <v>16.467254619244322</v>
      </c>
      <c r="H76" s="41">
        <f t="shared" si="8"/>
        <v>17917397</v>
      </c>
      <c r="I76" s="20">
        <f t="shared" si="9"/>
        <v>4.931313149072085</v>
      </c>
    </row>
    <row r="77" spans="1:9" ht="15" customHeight="1">
      <c r="A77" s="34"/>
      <c r="B77" s="29"/>
      <c r="C77" s="27" t="s">
        <v>49</v>
      </c>
      <c r="D77" s="12">
        <v>371039667</v>
      </c>
      <c r="E77" s="13">
        <f t="shared" si="10"/>
        <v>15.236221791455279</v>
      </c>
      <c r="F77" s="12">
        <v>355931089</v>
      </c>
      <c r="G77" s="13">
        <f t="shared" si="11"/>
        <v>16.1315013760938</v>
      </c>
      <c r="H77" s="42">
        <f t="shared" si="8"/>
        <v>15108578</v>
      </c>
      <c r="I77" s="14">
        <f t="shared" si="9"/>
        <v>4.2448042519826075</v>
      </c>
    </row>
    <row r="78" spans="1:9" ht="15" customHeight="1">
      <c r="A78" s="34"/>
      <c r="B78" s="37"/>
      <c r="C78" s="27" t="s">
        <v>50</v>
      </c>
      <c r="D78" s="12">
        <v>8712564</v>
      </c>
      <c r="E78" s="13">
        <f t="shared" si="10"/>
        <v>0.35776918017837905</v>
      </c>
      <c r="F78" s="12">
        <v>5835281</v>
      </c>
      <c r="G78" s="13">
        <f t="shared" si="11"/>
        <v>0.26446648351471774</v>
      </c>
      <c r="H78" s="42">
        <f t="shared" si="8"/>
        <v>2877283</v>
      </c>
      <c r="I78" s="14">
        <f t="shared" si="9"/>
        <v>49.308388062203</v>
      </c>
    </row>
    <row r="79" spans="1:9" ht="15" customHeight="1">
      <c r="A79" s="34"/>
      <c r="B79" s="31"/>
      <c r="C79" s="27" t="s">
        <v>51</v>
      </c>
      <c r="D79" s="12">
        <v>1504432</v>
      </c>
      <c r="E79" s="13">
        <f t="shared" si="10"/>
        <v>0.06177738301539239</v>
      </c>
      <c r="F79" s="12">
        <v>1572896</v>
      </c>
      <c r="G79" s="13">
        <f t="shared" si="11"/>
        <v>0.07128675963580253</v>
      </c>
      <c r="H79" s="42">
        <f t="shared" si="8"/>
        <v>-68464</v>
      </c>
      <c r="I79" s="14">
        <f t="shared" si="9"/>
        <v>-4.352735336602039</v>
      </c>
    </row>
    <row r="80" spans="1:9" ht="15" customHeight="1">
      <c r="A80" s="34"/>
      <c r="B80" s="164" t="s">
        <v>52</v>
      </c>
      <c r="C80" s="163"/>
      <c r="D80" s="12">
        <f>SUM(D81:D82)</f>
        <v>54218949</v>
      </c>
      <c r="E80" s="13">
        <f t="shared" si="10"/>
        <v>2.2264248427745663</v>
      </c>
      <c r="F80" s="12">
        <f>SUM(F81:F82)</f>
        <v>127711463</v>
      </c>
      <c r="G80" s="13">
        <f t="shared" si="11"/>
        <v>5.788136256699546</v>
      </c>
      <c r="H80" s="42">
        <f t="shared" si="8"/>
        <v>-73492514</v>
      </c>
      <c r="I80" s="14">
        <f t="shared" si="9"/>
        <v>-57.54574591319184</v>
      </c>
    </row>
    <row r="81" spans="1:9" ht="15" customHeight="1">
      <c r="A81" s="34"/>
      <c r="B81" s="29"/>
      <c r="C81" s="27" t="s">
        <v>53</v>
      </c>
      <c r="D81" s="12">
        <v>49091021</v>
      </c>
      <c r="E81" s="13">
        <f t="shared" si="10"/>
        <v>2.0158536955699367</v>
      </c>
      <c r="F81" s="12">
        <v>123887493</v>
      </c>
      <c r="G81" s="13">
        <f t="shared" si="11"/>
        <v>5.614826368287011</v>
      </c>
      <c r="H81" s="42">
        <f t="shared" si="8"/>
        <v>-74796472</v>
      </c>
      <c r="I81" s="14">
        <f t="shared" si="9"/>
        <v>-60.37451415696983</v>
      </c>
    </row>
    <row r="82" spans="1:9" ht="15" customHeight="1">
      <c r="A82" s="34"/>
      <c r="B82" s="31"/>
      <c r="C82" s="27" t="s">
        <v>54</v>
      </c>
      <c r="D82" s="12">
        <v>5127928</v>
      </c>
      <c r="E82" s="13">
        <f t="shared" si="10"/>
        <v>0.2105711472046294</v>
      </c>
      <c r="F82" s="12">
        <v>3823970</v>
      </c>
      <c r="G82" s="13">
        <f t="shared" si="11"/>
        <v>0.1733098884125332</v>
      </c>
      <c r="H82" s="42">
        <f t="shared" si="8"/>
        <v>1303958</v>
      </c>
      <c r="I82" s="14">
        <f t="shared" si="9"/>
        <v>34.09958760136716</v>
      </c>
    </row>
    <row r="83" spans="1:9" ht="15" customHeight="1">
      <c r="A83" s="34"/>
      <c r="B83" s="164" t="s">
        <v>99</v>
      </c>
      <c r="C83" s="163"/>
      <c r="D83" s="12">
        <f>SUM(D84:D86)</f>
        <v>760754163</v>
      </c>
      <c r="E83" s="13">
        <f t="shared" si="10"/>
        <v>31.239299156229894</v>
      </c>
      <c r="F83" s="12">
        <f>SUM(F84:F86)</f>
        <v>705831923</v>
      </c>
      <c r="G83" s="13">
        <f t="shared" si="11"/>
        <v>31.989699661120174</v>
      </c>
      <c r="H83" s="42">
        <f t="shared" si="8"/>
        <v>54922240</v>
      </c>
      <c r="I83" s="14">
        <f t="shared" si="9"/>
        <v>7.781206574868958</v>
      </c>
    </row>
    <row r="84" spans="1:9" ht="15" customHeight="1">
      <c r="A84" s="34"/>
      <c r="B84" s="29"/>
      <c r="C84" s="27" t="s">
        <v>55</v>
      </c>
      <c r="D84" s="12">
        <v>754256663</v>
      </c>
      <c r="E84" s="13">
        <f t="shared" si="10"/>
        <v>30.97248846213238</v>
      </c>
      <c r="F84" s="12">
        <v>699738523</v>
      </c>
      <c r="G84" s="13">
        <f t="shared" si="11"/>
        <v>31.713534713682584</v>
      </c>
      <c r="H84" s="42">
        <f t="shared" si="8"/>
        <v>54518140</v>
      </c>
      <c r="I84" s="14">
        <f t="shared" si="9"/>
        <v>7.791216033992743</v>
      </c>
    </row>
    <row r="85" spans="1:9" ht="15" customHeight="1">
      <c r="A85" s="34"/>
      <c r="B85" s="37"/>
      <c r="C85" s="27" t="s">
        <v>100</v>
      </c>
      <c r="D85" s="12">
        <v>6497500</v>
      </c>
      <c r="E85" s="13">
        <f t="shared" si="10"/>
        <v>0.26681069409751457</v>
      </c>
      <c r="F85" s="12">
        <v>6078000</v>
      </c>
      <c r="G85" s="13">
        <f t="shared" si="11"/>
        <v>0.2754669889594784</v>
      </c>
      <c r="H85" s="61">
        <f t="shared" si="8"/>
        <v>419500</v>
      </c>
      <c r="I85" s="14">
        <f t="shared" si="9"/>
        <v>6.901941428101349</v>
      </c>
    </row>
    <row r="86" spans="1:9" ht="15" customHeight="1">
      <c r="A86" s="34"/>
      <c r="B86" s="31"/>
      <c r="C86" s="27" t="s">
        <v>101</v>
      </c>
      <c r="D86" s="61">
        <v>0</v>
      </c>
      <c r="E86" s="13">
        <f t="shared" si="10"/>
        <v>0</v>
      </c>
      <c r="F86" s="61">
        <v>15400</v>
      </c>
      <c r="G86" s="13">
        <f t="shared" si="11"/>
        <v>0.0006979584781138479</v>
      </c>
      <c r="H86" s="61">
        <f t="shared" si="8"/>
        <v>-15400</v>
      </c>
      <c r="I86" s="14">
        <f t="shared" si="9"/>
        <v>-100</v>
      </c>
    </row>
    <row r="87" spans="1:9" ht="15" customHeight="1">
      <c r="A87" s="34"/>
      <c r="B87" s="164" t="s">
        <v>56</v>
      </c>
      <c r="C87" s="163"/>
      <c r="D87" s="12">
        <f>SUM(D88:D89)</f>
        <v>13237727</v>
      </c>
      <c r="E87" s="13">
        <f t="shared" si="10"/>
        <v>0.5435886308800938</v>
      </c>
      <c r="F87" s="12">
        <f>SUM(F88:F89)</f>
        <v>8797872</v>
      </c>
      <c r="G87" s="13">
        <f t="shared" si="11"/>
        <v>0.3987369708935348</v>
      </c>
      <c r="H87" s="42">
        <f t="shared" si="8"/>
        <v>4439855</v>
      </c>
      <c r="I87" s="14">
        <f t="shared" si="9"/>
        <v>50.46510110626752</v>
      </c>
    </row>
    <row r="88" spans="1:9" ht="15" customHeight="1">
      <c r="A88" s="34"/>
      <c r="B88" s="29"/>
      <c r="C88" s="27" t="s">
        <v>57</v>
      </c>
      <c r="D88" s="12">
        <v>13194927</v>
      </c>
      <c r="E88" s="13">
        <f t="shared" si="10"/>
        <v>0.5418311091090474</v>
      </c>
      <c r="F88" s="12">
        <v>8765072</v>
      </c>
      <c r="G88" s="13">
        <f t="shared" si="11"/>
        <v>0.3972504099791105</v>
      </c>
      <c r="H88" s="42">
        <f t="shared" si="8"/>
        <v>4429855</v>
      </c>
      <c r="I88" s="14">
        <f t="shared" si="9"/>
        <v>50.539858657179316</v>
      </c>
    </row>
    <row r="89" spans="1:9" ht="15" customHeight="1">
      <c r="A89" s="34"/>
      <c r="B89" s="37"/>
      <c r="C89" s="30" t="s">
        <v>58</v>
      </c>
      <c r="D89" s="24">
        <v>42800</v>
      </c>
      <c r="E89" s="25">
        <f t="shared" si="10"/>
        <v>0.0017575217710463448</v>
      </c>
      <c r="F89" s="24">
        <v>32800</v>
      </c>
      <c r="G89" s="25">
        <f t="shared" si="11"/>
        <v>0.0014865609144242994</v>
      </c>
      <c r="H89" s="44">
        <f t="shared" si="8"/>
        <v>10000</v>
      </c>
      <c r="I89" s="26">
        <f t="shared" si="9"/>
        <v>30.48780487804878</v>
      </c>
    </row>
    <row r="90" spans="1:9" ht="15" customHeight="1">
      <c r="A90" s="165" t="s">
        <v>59</v>
      </c>
      <c r="B90" s="166"/>
      <c r="C90" s="147"/>
      <c r="D90" s="7">
        <f>D91</f>
        <v>7500000</v>
      </c>
      <c r="E90" s="8">
        <f t="shared" si="10"/>
        <v>0.3079769458609249</v>
      </c>
      <c r="F90" s="7">
        <f>F91</f>
        <v>7400000</v>
      </c>
      <c r="G90" s="8">
        <f t="shared" si="11"/>
        <v>0.3353826453274334</v>
      </c>
      <c r="H90" s="40">
        <f t="shared" si="8"/>
        <v>100000</v>
      </c>
      <c r="I90" s="9">
        <f t="shared" si="9"/>
        <v>1.3513513513513513</v>
      </c>
    </row>
    <row r="91" spans="1:9" ht="15" customHeight="1">
      <c r="A91" s="34"/>
      <c r="B91" s="160" t="s">
        <v>60</v>
      </c>
      <c r="C91" s="161"/>
      <c r="D91" s="18">
        <f>SUM(D92:D93)</f>
        <v>7500000</v>
      </c>
      <c r="E91" s="19">
        <f t="shared" si="10"/>
        <v>0.3079769458609249</v>
      </c>
      <c r="F91" s="18">
        <f>SUM(F92:F93)</f>
        <v>7400000</v>
      </c>
      <c r="G91" s="19">
        <f t="shared" si="11"/>
        <v>0.3353826453274334</v>
      </c>
      <c r="H91" s="41">
        <f t="shared" si="8"/>
        <v>100000</v>
      </c>
      <c r="I91" s="20">
        <f t="shared" si="9"/>
        <v>1.3513513513513513</v>
      </c>
    </row>
    <row r="92" spans="1:9" ht="15" customHeight="1">
      <c r="A92" s="34"/>
      <c r="B92" s="29"/>
      <c r="C92" s="27" t="s">
        <v>61</v>
      </c>
      <c r="D92" s="12">
        <v>300000</v>
      </c>
      <c r="E92" s="13">
        <f t="shared" si="10"/>
        <v>0.012319077834436996</v>
      </c>
      <c r="F92" s="12">
        <v>300000</v>
      </c>
      <c r="G92" s="13">
        <f t="shared" si="11"/>
        <v>0.013596593729490545</v>
      </c>
      <c r="H92" s="42">
        <f t="shared" si="8"/>
        <v>0</v>
      </c>
      <c r="I92" s="14">
        <f t="shared" si="9"/>
        <v>0</v>
      </c>
    </row>
    <row r="93" spans="1:9" ht="15" customHeight="1">
      <c r="A93" s="34"/>
      <c r="B93" s="37"/>
      <c r="C93" s="30" t="s">
        <v>102</v>
      </c>
      <c r="D93" s="24">
        <v>7200000</v>
      </c>
      <c r="E93" s="25">
        <f t="shared" si="10"/>
        <v>0.29565786802648786</v>
      </c>
      <c r="F93" s="24">
        <v>7100000</v>
      </c>
      <c r="G93" s="25">
        <f t="shared" si="11"/>
        <v>0.3217860515979429</v>
      </c>
      <c r="H93" s="44">
        <f t="shared" si="8"/>
        <v>100000</v>
      </c>
      <c r="I93" s="26">
        <f t="shared" si="9"/>
        <v>1.4084507042253522</v>
      </c>
    </row>
    <row r="94" spans="1:9" ht="15" customHeight="1">
      <c r="A94" s="165" t="s">
        <v>62</v>
      </c>
      <c r="B94" s="166"/>
      <c r="C94" s="147"/>
      <c r="D94" s="7">
        <f>D95</f>
        <v>3948197</v>
      </c>
      <c r="E94" s="8">
        <f t="shared" si="10"/>
        <v>0.16212715382896878</v>
      </c>
      <c r="F94" s="7">
        <f>F95</f>
        <v>1390977</v>
      </c>
      <c r="G94" s="8">
        <f t="shared" si="11"/>
        <v>0.06304183052021856</v>
      </c>
      <c r="H94" s="40">
        <f t="shared" si="8"/>
        <v>2557220</v>
      </c>
      <c r="I94" s="9">
        <f t="shared" si="9"/>
        <v>183.84344241493568</v>
      </c>
    </row>
    <row r="95" spans="1:9" ht="15" customHeight="1">
      <c r="A95" s="34"/>
      <c r="B95" s="160" t="s">
        <v>63</v>
      </c>
      <c r="C95" s="161"/>
      <c r="D95" s="18">
        <f>SUM(D96:D97)</f>
        <v>3948197</v>
      </c>
      <c r="E95" s="19">
        <f t="shared" si="10"/>
        <v>0.16212715382896878</v>
      </c>
      <c r="F95" s="18">
        <f>SUM(F96:F97)</f>
        <v>1390977</v>
      </c>
      <c r="G95" s="19">
        <f t="shared" si="11"/>
        <v>0.06304183052021856</v>
      </c>
      <c r="H95" s="41">
        <f t="shared" si="8"/>
        <v>2557220</v>
      </c>
      <c r="I95" s="20">
        <f t="shared" si="9"/>
        <v>183.84344241493568</v>
      </c>
    </row>
    <row r="96" spans="1:9" ht="15" customHeight="1">
      <c r="A96" s="34"/>
      <c r="B96" s="29"/>
      <c r="C96" s="30" t="s">
        <v>103</v>
      </c>
      <c r="D96" s="24">
        <v>214197</v>
      </c>
      <c r="E96" s="25">
        <f t="shared" si="10"/>
        <v>0.008795698383009668</v>
      </c>
      <c r="F96" s="61">
        <v>80977</v>
      </c>
      <c r="G96" s="13">
        <f t="shared" si="11"/>
        <v>0.003670037901443186</v>
      </c>
      <c r="H96" s="44">
        <f t="shared" si="8"/>
        <v>133220</v>
      </c>
      <c r="I96" s="26">
        <f t="shared" si="9"/>
        <v>164.51585017968065</v>
      </c>
    </row>
    <row r="97" spans="1:9" ht="15" customHeight="1">
      <c r="A97" s="34"/>
      <c r="B97" s="29"/>
      <c r="C97" s="30" t="s">
        <v>104</v>
      </c>
      <c r="D97" s="24">
        <v>3734000</v>
      </c>
      <c r="E97" s="25">
        <f t="shared" si="10"/>
        <v>0.15333145544595914</v>
      </c>
      <c r="F97" s="24">
        <v>1310000</v>
      </c>
      <c r="G97" s="25">
        <f t="shared" si="11"/>
        <v>0.05937179261877538</v>
      </c>
      <c r="H97" s="44">
        <f t="shared" si="8"/>
        <v>2424000</v>
      </c>
      <c r="I97" s="26">
        <f t="shared" si="9"/>
        <v>185.0381679389313</v>
      </c>
    </row>
    <row r="98" spans="1:9" ht="15" customHeight="1">
      <c r="A98" s="165" t="s">
        <v>64</v>
      </c>
      <c r="B98" s="166"/>
      <c r="C98" s="147"/>
      <c r="D98" s="7">
        <f>SUM(D99:D101)</f>
        <v>276756634</v>
      </c>
      <c r="E98" s="8">
        <f t="shared" si="10"/>
        <v>11.36462171814264</v>
      </c>
      <c r="F98" s="7">
        <f>SUM(F99:F101)</f>
        <v>233984453</v>
      </c>
      <c r="G98" s="8">
        <f t="shared" si="11"/>
        <v>10.604638488193583</v>
      </c>
      <c r="H98" s="40">
        <f t="shared" si="8"/>
        <v>42772181</v>
      </c>
      <c r="I98" s="9">
        <f t="shared" si="9"/>
        <v>18.27992435035844</v>
      </c>
    </row>
    <row r="99" spans="1:9" ht="15" customHeight="1">
      <c r="A99" s="34"/>
      <c r="B99" s="174" t="s">
        <v>105</v>
      </c>
      <c r="C99" s="175"/>
      <c r="D99" s="18">
        <v>28328128</v>
      </c>
      <c r="E99" s="19">
        <f t="shared" si="10"/>
        <v>1.16325471245298</v>
      </c>
      <c r="F99" s="18">
        <v>19614718</v>
      </c>
      <c r="G99" s="19">
        <f t="shared" si="11"/>
        <v>0.8889778392150844</v>
      </c>
      <c r="H99" s="41">
        <f t="shared" si="8"/>
        <v>8713410</v>
      </c>
      <c r="I99" s="20">
        <f t="shared" si="9"/>
        <v>44.42281556125354</v>
      </c>
    </row>
    <row r="100" spans="1:9" ht="15" customHeight="1">
      <c r="A100" s="34"/>
      <c r="B100" s="170" t="s">
        <v>106</v>
      </c>
      <c r="C100" s="171"/>
      <c r="D100" s="18">
        <v>10871706</v>
      </c>
      <c r="E100" s="19">
        <f t="shared" si="10"/>
        <v>0.44643130802371894</v>
      </c>
      <c r="F100" s="18">
        <v>10743735</v>
      </c>
      <c r="G100" s="13">
        <f t="shared" si="11"/>
        <v>0.4869273331076936</v>
      </c>
      <c r="H100" s="41">
        <f t="shared" si="8"/>
        <v>127971</v>
      </c>
      <c r="I100" s="20">
        <f t="shared" si="9"/>
        <v>1.1911220818458386</v>
      </c>
    </row>
    <row r="101" spans="1:9" ht="15" customHeight="1">
      <c r="A101" s="34"/>
      <c r="B101" s="172" t="s">
        <v>107</v>
      </c>
      <c r="C101" s="173"/>
      <c r="D101" s="24">
        <v>237556800</v>
      </c>
      <c r="E101" s="25">
        <f t="shared" si="10"/>
        <v>9.75493569766594</v>
      </c>
      <c r="F101" s="24">
        <v>203626000</v>
      </c>
      <c r="G101" s="25">
        <f t="shared" si="11"/>
        <v>9.228733315870805</v>
      </c>
      <c r="H101" s="44">
        <f aca="true" t="shared" si="12" ref="H101:H106">D101-F101</f>
        <v>33930800</v>
      </c>
      <c r="I101" s="26">
        <f aca="true" t="shared" si="13" ref="I101:I106">IF(F101=0,0,H101/F101*100)</f>
        <v>16.663294471236483</v>
      </c>
    </row>
    <row r="102" spans="1:9" ht="15" customHeight="1">
      <c r="A102" s="165" t="s">
        <v>108</v>
      </c>
      <c r="B102" s="166"/>
      <c r="C102" s="147"/>
      <c r="D102" s="7">
        <f>SUM(D103:D104)</f>
        <v>30248345</v>
      </c>
      <c r="E102" s="8">
        <f>D102/$D$5*100</f>
        <v>1.2421057213930105</v>
      </c>
      <c r="F102" s="7">
        <f>SUM(F103:F104)</f>
        <v>26546961</v>
      </c>
      <c r="G102" s="8">
        <f>F102/$F$5*100</f>
        <v>1.2031608115654335</v>
      </c>
      <c r="H102" s="40">
        <f t="shared" si="12"/>
        <v>3701384</v>
      </c>
      <c r="I102" s="9">
        <f t="shared" si="13"/>
        <v>13.942778610327563</v>
      </c>
    </row>
    <row r="103" spans="1:9" ht="15" customHeight="1">
      <c r="A103" s="34"/>
      <c r="B103" s="170" t="s">
        <v>65</v>
      </c>
      <c r="C103" s="171"/>
      <c r="D103" s="18">
        <v>27236345</v>
      </c>
      <c r="E103" s="19">
        <f>D103/$D$5*100</f>
        <v>1.118422179935263</v>
      </c>
      <c r="F103" s="18">
        <v>23537001</v>
      </c>
      <c r="G103" s="19">
        <f>F103/$F$5*100</f>
        <v>1.0667434673587088</v>
      </c>
      <c r="H103" s="41">
        <f t="shared" si="12"/>
        <v>3699344</v>
      </c>
      <c r="I103" s="20">
        <f t="shared" si="13"/>
        <v>15.717142553547921</v>
      </c>
    </row>
    <row r="104" spans="1:9" ht="15" customHeight="1">
      <c r="A104" s="34"/>
      <c r="B104" s="164" t="s">
        <v>66</v>
      </c>
      <c r="C104" s="163"/>
      <c r="D104" s="12">
        <f>SUM(D105:D106)</f>
        <v>3012000</v>
      </c>
      <c r="E104" s="13">
        <f>D104/$D$5*100</f>
        <v>0.12368354145774743</v>
      </c>
      <c r="F104" s="12">
        <f>SUM(F105:F106)</f>
        <v>3009960</v>
      </c>
      <c r="G104" s="13">
        <f>F104/$F$5*100</f>
        <v>0.13641734420672452</v>
      </c>
      <c r="H104" s="42">
        <f t="shared" si="12"/>
        <v>2040</v>
      </c>
      <c r="I104" s="14">
        <f t="shared" si="13"/>
        <v>0.06777498704301718</v>
      </c>
    </row>
    <row r="105" spans="1:9" ht="15" customHeight="1">
      <c r="A105" s="34"/>
      <c r="B105" s="29"/>
      <c r="C105" s="27" t="s">
        <v>109</v>
      </c>
      <c r="D105" s="12">
        <v>3000000</v>
      </c>
      <c r="E105" s="13">
        <f>D105/$D$5*100</f>
        <v>0.12319077834436994</v>
      </c>
      <c r="F105" s="12">
        <v>3000000</v>
      </c>
      <c r="G105" s="13">
        <f>F105/$F$5*100</f>
        <v>0.13596593729490544</v>
      </c>
      <c r="H105" s="42">
        <f t="shared" si="12"/>
        <v>0</v>
      </c>
      <c r="I105" s="14">
        <f t="shared" si="13"/>
        <v>0</v>
      </c>
    </row>
    <row r="106" spans="1:9" ht="15" customHeight="1">
      <c r="A106" s="35"/>
      <c r="B106" s="38"/>
      <c r="C106" s="28" t="s">
        <v>110</v>
      </c>
      <c r="D106" s="15">
        <v>12000</v>
      </c>
      <c r="E106" s="16">
        <f>D106/$D$5*100</f>
        <v>0.0004927631133774798</v>
      </c>
      <c r="F106" s="15">
        <v>9960</v>
      </c>
      <c r="G106" s="16">
        <f>F106/$F$5*100</f>
        <v>0.00045140691181908606</v>
      </c>
      <c r="H106" s="43">
        <f t="shared" si="12"/>
        <v>2040</v>
      </c>
      <c r="I106" s="17">
        <f t="shared" si="13"/>
        <v>20.481927710843372</v>
      </c>
    </row>
  </sheetData>
  <mergeCells count="42">
    <mergeCell ref="B71:C71"/>
    <mergeCell ref="B99:C99"/>
    <mergeCell ref="B47:C47"/>
    <mergeCell ref="B83:C83"/>
    <mergeCell ref="B87:C87"/>
    <mergeCell ref="A90:C90"/>
    <mergeCell ref="B91:C91"/>
    <mergeCell ref="B55:C55"/>
    <mergeCell ref="B57:C57"/>
    <mergeCell ref="B64:C64"/>
    <mergeCell ref="B104:C104"/>
    <mergeCell ref="A94:C94"/>
    <mergeCell ref="B95:C95"/>
    <mergeCell ref="A98:C98"/>
    <mergeCell ref="A102:C102"/>
    <mergeCell ref="B103:C103"/>
    <mergeCell ref="B100:C100"/>
    <mergeCell ref="B101:C101"/>
    <mergeCell ref="B72:C72"/>
    <mergeCell ref="A75:C75"/>
    <mergeCell ref="B76:C76"/>
    <mergeCell ref="B80:C80"/>
    <mergeCell ref="B38:C38"/>
    <mergeCell ref="B49:C49"/>
    <mergeCell ref="B50:C50"/>
    <mergeCell ref="B54:C54"/>
    <mergeCell ref="B22:C22"/>
    <mergeCell ref="B30:C30"/>
    <mergeCell ref="B33:C33"/>
    <mergeCell ref="A37:C37"/>
    <mergeCell ref="B13:C13"/>
    <mergeCell ref="B16:C16"/>
    <mergeCell ref="B20:C20"/>
    <mergeCell ref="B21:C21"/>
    <mergeCell ref="A5:C5"/>
    <mergeCell ref="A6:C6"/>
    <mergeCell ref="B7:C7"/>
    <mergeCell ref="A12:C12"/>
    <mergeCell ref="A3:C4"/>
    <mergeCell ref="D3:D4"/>
    <mergeCell ref="F3:F4"/>
    <mergeCell ref="H3:H4"/>
  </mergeCells>
  <printOptions/>
  <pageMargins left="0.32" right="0.14" top="0.74" bottom="0.43" header="0.5" footer="0.48"/>
  <pageSetup fitToHeight="2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N P S</dc:creator>
  <cp:keywords/>
  <dc:description/>
  <cp:lastModifiedBy>lg</cp:lastModifiedBy>
  <cp:lastPrinted>2008-01-01T08:41:37Z</cp:lastPrinted>
  <dcterms:created xsi:type="dcterms:W3CDTF">1998-06-25T09:34:52Z</dcterms:created>
  <dcterms:modified xsi:type="dcterms:W3CDTF">2008-01-23T06:04:33Z</dcterms:modified>
  <cp:category/>
  <cp:version/>
  <cp:contentType/>
  <cp:contentStatus/>
</cp:coreProperties>
</file>